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'Foglio1'!$A$1:$E$224</definedName>
  </definedNames>
  <calcPr fullCalcOnLoad="1"/>
</workbook>
</file>

<file path=xl/sharedStrings.xml><?xml version="1.0" encoding="utf-8"?>
<sst xmlns="http://schemas.openxmlformats.org/spreadsheetml/2006/main" count="196" uniqueCount="159">
  <si>
    <t>ATTIVO</t>
  </si>
  <si>
    <t>Penultimo esercizio</t>
  </si>
  <si>
    <t>Ultimo esercizio</t>
  </si>
  <si>
    <t>Esercizio corrente al</t>
  </si>
  <si>
    <t>A)</t>
  </si>
  <si>
    <t>CREDITI VERSO SOCI PER VERSAMENTI ANCORA DOVUTI</t>
  </si>
  <si>
    <t>B.I)</t>
  </si>
  <si>
    <t>Immobilizzazioni immateriali</t>
  </si>
  <si>
    <t>B.II)</t>
  </si>
  <si>
    <t>Immobilizzazioni materiali</t>
  </si>
  <si>
    <t>B.III)</t>
  </si>
  <si>
    <t>Immobilizzazioni finanziarie</t>
  </si>
  <si>
    <t>B)</t>
  </si>
  <si>
    <t>IMMOBILIZZAZIONI (B.I+B.II+B.III)</t>
  </si>
  <si>
    <t>C.I)</t>
  </si>
  <si>
    <t>Rimanenze</t>
  </si>
  <si>
    <t>C.II.1)</t>
  </si>
  <si>
    <t>Crediti esigibili oltre l'esercizio successivo</t>
  </si>
  <si>
    <t>C.II.2)</t>
  </si>
  <si>
    <t>Crediti esigibili entro l'esercizio successivo</t>
  </si>
  <si>
    <t>C.II)</t>
  </si>
  <si>
    <t>CREDITI (CII.1+C.II.2)</t>
  </si>
  <si>
    <t>C.III)</t>
  </si>
  <si>
    <t>Attività finanziarie che non costituiscono immobilizzazioni</t>
  </si>
  <si>
    <t>C IV)</t>
  </si>
  <si>
    <t>Disponibilità liquide</t>
  </si>
  <si>
    <t>C)</t>
  </si>
  <si>
    <t>ATTIVO CIRCOLANTE (C.I+C.II+C.III+C.IV)</t>
  </si>
  <si>
    <t>D)</t>
  </si>
  <si>
    <t>RATEI E RISCONTI</t>
  </si>
  <si>
    <t>TOTALE ATTIVO</t>
  </si>
  <si>
    <t>PASSIVO</t>
  </si>
  <si>
    <t>A.I)</t>
  </si>
  <si>
    <t>Capitale sociale</t>
  </si>
  <si>
    <t>A.II-VII)</t>
  </si>
  <si>
    <t>Riserve</t>
  </si>
  <si>
    <t>A.VIII)</t>
  </si>
  <si>
    <t>Utili (perdite) portate a nuovo</t>
  </si>
  <si>
    <t>A.IX)</t>
  </si>
  <si>
    <t>Utili (perdite) dell'esercizio</t>
  </si>
  <si>
    <t>PATRIMONIO NETTO</t>
  </si>
  <si>
    <t>FONDI PER RISCHI E ONERI</t>
  </si>
  <si>
    <t>T.F.R. DI LAVORO SUBORDINATO</t>
  </si>
  <si>
    <t>D.1)</t>
  </si>
  <si>
    <t>Debiti esigibili oltre l'esercizio successivo</t>
  </si>
  <si>
    <r>
      <t>D</t>
    </r>
    <r>
      <rPr>
        <b/>
        <sz val="10"/>
        <rFont val="Times New Roman"/>
        <family val="0"/>
      </rPr>
      <t>.2</t>
    </r>
    <r>
      <rPr>
        <sz val="10"/>
        <rFont val="Times New Roman"/>
        <family val="0"/>
      </rPr>
      <t>)</t>
    </r>
  </si>
  <si>
    <t>Debiti esigibili entro l'esercizio successivo</t>
  </si>
  <si>
    <t>DEBITI (D.1+D.2)</t>
  </si>
  <si>
    <t>E)</t>
  </si>
  <si>
    <t>TOTALE PASSIVO</t>
  </si>
  <si>
    <t>controllo</t>
  </si>
  <si>
    <t>Differenza  ATTIVO - PASSIVO</t>
  </si>
  <si>
    <t>CONTO ECONOMICO</t>
  </si>
  <si>
    <t>A.1)</t>
  </si>
  <si>
    <t>Ricavi delle vendite e delle prestazioni</t>
  </si>
  <si>
    <t>A.2)</t>
  </si>
  <si>
    <t>Variazioni rimanenze di prodotti in corso di lavorazione, semilavorati e finiti</t>
  </si>
  <si>
    <t>A.3)</t>
  </si>
  <si>
    <t>Variazione dei lavori in corso su ordinazione</t>
  </si>
  <si>
    <t>A.4)</t>
  </si>
  <si>
    <t>Incrementi di immobilizzazioni per lavori interni</t>
  </si>
  <si>
    <t>A.5)</t>
  </si>
  <si>
    <t>Altri ricavi e proventi</t>
  </si>
  <si>
    <t>Valore della produzione</t>
  </si>
  <si>
    <t>B.6)</t>
  </si>
  <si>
    <t>Materie prime, sussidiarie, di consumo e merci</t>
  </si>
  <si>
    <t>B.7)</t>
  </si>
  <si>
    <t>Servizi</t>
  </si>
  <si>
    <t>B.8)</t>
  </si>
  <si>
    <t>Godimento di beni di terzi</t>
  </si>
  <si>
    <t>B.9)</t>
  </si>
  <si>
    <t>Personale</t>
  </si>
  <si>
    <t>B.10)</t>
  </si>
  <si>
    <t>Ammortamenti e svalutazioni</t>
  </si>
  <si>
    <t>B.11)</t>
  </si>
  <si>
    <t>Variazione delle materie prime, sussidiarie, di consumo e merci</t>
  </si>
  <si>
    <t>B.12)</t>
  </si>
  <si>
    <t>Accantonamento per rischi</t>
  </si>
  <si>
    <t>B.13)</t>
  </si>
  <si>
    <t>Altri accantonamenti</t>
  </si>
  <si>
    <t>B.14)</t>
  </si>
  <si>
    <t>Oneri diversi di gestione</t>
  </si>
  <si>
    <t>Costi della produzione</t>
  </si>
  <si>
    <t>Risultato della gestione caratteristica   (A - B)</t>
  </si>
  <si>
    <t>C.15)</t>
  </si>
  <si>
    <t>Proventi da partecipazioni</t>
  </si>
  <si>
    <t>C.16)</t>
  </si>
  <si>
    <t>Altri proventi finanziari</t>
  </si>
  <si>
    <t>C.17)</t>
  </si>
  <si>
    <t>Interessi ed altri oneri finanziari</t>
  </si>
  <si>
    <t>Proventi e oneri finanziari   (C.15+C.16-C.17)</t>
  </si>
  <si>
    <t>D.18)</t>
  </si>
  <si>
    <t>Rivalutazioni</t>
  </si>
  <si>
    <t>D.19)</t>
  </si>
  <si>
    <t>Svalutazioni</t>
  </si>
  <si>
    <t>Rettifica valore attività finanziarie  (D.18 - D.19)</t>
  </si>
  <si>
    <t>Proventi e oneri straordinari</t>
  </si>
  <si>
    <t>Risultato prima delle imposte  (A-B+C+D+E)</t>
  </si>
  <si>
    <t>Imposte sul reddito d'esercizio</t>
  </si>
  <si>
    <t>Utile (perdita) dell'esercizio</t>
  </si>
  <si>
    <t>PASSIVO Utili (perdite) dell'esercizio</t>
  </si>
  <si>
    <t>CONTO ECONOMICO Utile (perdita) dell'esercizio</t>
  </si>
  <si>
    <t>Differenza</t>
  </si>
  <si>
    <t>INDICI MAP</t>
  </si>
  <si>
    <r>
      <t xml:space="preserve"> A -INDEBITAMENTO =</t>
    </r>
    <r>
      <rPr>
        <sz val="10"/>
        <rFont val="Times New Roman"/>
        <family val="1"/>
      </rPr>
      <t xml:space="preserve">  Patrimomio netto/Passivo</t>
    </r>
  </si>
  <si>
    <t>A - Punti</t>
  </si>
  <si>
    <t>B - INDICE COPERTURA IMMOBILIZZAZIONI</t>
  </si>
  <si>
    <t xml:space="preserve"> = (deb. md/lg term.+patr. netto) / (imm.ni nette)</t>
  </si>
  <si>
    <t>B - Punti</t>
  </si>
  <si>
    <t>C - Incidenza oneri finanziari (oneri finanziari/fatturato)</t>
  </si>
  <si>
    <t>C - Punti</t>
  </si>
  <si>
    <t>Punteggio complessivo</t>
  </si>
  <si>
    <t>Classe di merito</t>
  </si>
  <si>
    <t>INDICI</t>
  </si>
  <si>
    <t xml:space="preserve">MARGINE DI STRUTTURA </t>
  </si>
  <si>
    <t xml:space="preserve"> = (deb. md/lg term.+patr. netto+TFR+Fondi) - (imm.ni nette +cred. md/lg term.)</t>
  </si>
  <si>
    <r>
      <t>INDEBITAMENTO =</t>
    </r>
    <r>
      <rPr>
        <sz val="10"/>
        <color indexed="10"/>
        <rFont val="Times New Roman"/>
        <family val="0"/>
      </rPr>
      <t xml:space="preserve"> Debiti/Patrimonio netto </t>
    </r>
  </si>
  <si>
    <r>
      <t xml:space="preserve">LIQUIDITA' IMMEDIATA </t>
    </r>
    <r>
      <rPr>
        <sz val="10"/>
        <color indexed="10"/>
        <rFont val="Times New Roman"/>
        <family val="0"/>
      </rPr>
      <t>= (Crediti a breve + disp. liquide)/debiti a breve</t>
    </r>
  </si>
  <si>
    <r>
      <t xml:space="preserve">LIQUIDITA' CORRENTE </t>
    </r>
    <r>
      <rPr>
        <sz val="10"/>
        <color indexed="10"/>
        <rFont val="Times New Roman"/>
        <family val="0"/>
      </rPr>
      <t>= (Cred. a breve +disp. liq.+rim. fin.)/deb. a breve</t>
    </r>
  </si>
  <si>
    <r>
      <t xml:space="preserve">R.O.I. </t>
    </r>
    <r>
      <rPr>
        <sz val="10"/>
        <color indexed="10"/>
        <rFont val="Times New Roman"/>
        <family val="0"/>
      </rPr>
      <t>=  margine operativo / totale attivo netto</t>
    </r>
  </si>
  <si>
    <t>Indice di indipendenza finanziaria</t>
  </si>
  <si>
    <t xml:space="preserve"> = (patr. netto) / (totale attivo)</t>
  </si>
  <si>
    <t>Garanzia deb. a nedio termine (cap. immobilizzato/debiti a m. termine)</t>
  </si>
  <si>
    <t>Redditività unitaria</t>
  </si>
  <si>
    <t>Rotazione del capitale</t>
  </si>
  <si>
    <t>R.O.E. =  utile / mezzi propri</t>
  </si>
  <si>
    <t>Redditività aziendale</t>
  </si>
  <si>
    <t>Livello di indebitamento</t>
  </si>
  <si>
    <t>Incidenza oneri e proventi straordinari</t>
  </si>
  <si>
    <t>FONTI</t>
  </si>
  <si>
    <t>Mezzi propri</t>
  </si>
  <si>
    <t>Autofinanziamento</t>
  </si>
  <si>
    <t>Indebitamento medio-lungo termine</t>
  </si>
  <si>
    <t>Dismissioni immobilizzazioni</t>
  </si>
  <si>
    <t>Indebitamento breve termine</t>
  </si>
  <si>
    <t>Dismissioni circolante</t>
  </si>
  <si>
    <t>IMPIEGHI</t>
  </si>
  <si>
    <t>Riduzione mezzi propri</t>
  </si>
  <si>
    <t>Riduzione debiti medio-lungo termine</t>
  </si>
  <si>
    <t>Immobilizzazioni</t>
  </si>
  <si>
    <t>Riduzione debiti breve termine</t>
  </si>
  <si>
    <t>Aumento circolante</t>
  </si>
  <si>
    <t>Valutazione</t>
  </si>
  <si>
    <t>"A" &gt;= Valore ottimale: 15%</t>
  </si>
  <si>
    <t>10% &lt;="A" &gt;15%</t>
  </si>
  <si>
    <t>0 &lt; "A" &lt; 10%</t>
  </si>
  <si>
    <t>"A"&lt;= 0</t>
  </si>
  <si>
    <t>"B" &gt;= Valore ottimale 1,25</t>
  </si>
  <si>
    <t>1 &lt;="B" &lt; 1,25</t>
  </si>
  <si>
    <t>0 &lt;= "B" &lt; 1</t>
  </si>
  <si>
    <t>"B"&lt;=0</t>
  </si>
  <si>
    <t>"C" &lt;= Valore ottimale 5%</t>
  </si>
  <si>
    <t>5% &lt; "C" &lt;= 10%</t>
  </si>
  <si>
    <t>10% &lt;= "C" &lt;=20%</t>
  </si>
  <si>
    <t>"C" &gt; 20%</t>
  </si>
  <si>
    <r>
      <t>A</t>
    </r>
    <r>
      <rPr>
        <sz val="10"/>
        <rFont val="Times New Roman"/>
        <family val="0"/>
      </rPr>
      <t xml:space="preserve"> - "X" &gt;= 6</t>
    </r>
  </si>
  <si>
    <r>
      <t>B</t>
    </r>
    <r>
      <rPr>
        <sz val="10"/>
        <rFont val="Times New Roman"/>
        <family val="0"/>
      </rPr>
      <t xml:space="preserve"> - "X"compreso tra 4 e 5</t>
    </r>
  </si>
  <si>
    <r>
      <t xml:space="preserve">C </t>
    </r>
    <r>
      <rPr>
        <sz val="10"/>
        <rFont val="Times New Roman"/>
        <family val="0"/>
      </rPr>
      <t>- "X" &lt; 4</t>
    </r>
  </si>
  <si>
    <t xml:space="preserve">Ditta 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</si>
</sst>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%"/>
  </numFmts>
  <fonts count="7">
    <font>
      <sz val="10"/>
      <name val="Times New Roman"/>
      <family val="0"/>
    </font>
    <font>
      <sz val="14"/>
      <name val="Times New Roman"/>
      <family val="1"/>
    </font>
    <font>
      <b/>
      <sz val="10"/>
      <name val="Times New Roman"/>
      <family val="0"/>
    </font>
    <font>
      <b/>
      <sz val="10"/>
      <color indexed="10"/>
      <name val="Times New Roman"/>
      <family val="1"/>
    </font>
    <font>
      <b/>
      <i/>
      <sz val="10"/>
      <name val="Times New Roman"/>
      <family val="0"/>
    </font>
    <font>
      <sz val="10"/>
      <color indexed="10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/>
      <protection locked="0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64" fontId="3" fillId="0" borderId="3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3" fillId="0" borderId="4" xfId="0" applyNumberFormat="1" applyFont="1" applyBorder="1" applyAlignment="1">
      <alignment/>
    </xf>
    <xf numFmtId="164" fontId="0" fillId="0" borderId="1" xfId="0" applyNumberFormat="1" applyBorder="1" applyAlignment="1">
      <alignment vertical="top" wrapText="1"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 vertical="top" wrapText="1"/>
    </xf>
    <xf numFmtId="164" fontId="2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164" fontId="5" fillId="0" borderId="4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164" fontId="6" fillId="0" borderId="5" xfId="0" applyNumberFormat="1" applyFont="1" applyBorder="1" applyAlignment="1">
      <alignment horizontal="centerContinuous"/>
    </xf>
    <xf numFmtId="164" fontId="0" fillId="0" borderId="6" xfId="0" applyNumberFormat="1" applyBorder="1" applyAlignment="1">
      <alignment horizontal="centerContinuous"/>
    </xf>
    <xf numFmtId="164" fontId="6" fillId="0" borderId="7" xfId="0" applyNumberFormat="1" applyFont="1" applyBorder="1" applyAlignment="1">
      <alignment/>
    </xf>
    <xf numFmtId="164" fontId="0" fillId="0" borderId="8" xfId="0" applyNumberFormat="1" applyBorder="1" applyAlignment="1">
      <alignment/>
    </xf>
    <xf numFmtId="14" fontId="2" fillId="0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9" fontId="2" fillId="0" borderId="4" xfId="0" applyNumberFormat="1" applyFont="1" applyFill="1" applyBorder="1" applyAlignment="1">
      <alignment/>
    </xf>
    <xf numFmtId="9" fontId="2" fillId="0" borderId="4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quotePrefix="1">
      <alignment/>
    </xf>
    <xf numFmtId="164" fontId="0" fillId="0" borderId="0" xfId="0" applyNumberFormat="1" applyFont="1" applyFill="1" applyAlignment="1">
      <alignment/>
    </xf>
    <xf numFmtId="164" fontId="2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 quotePrefix="1">
      <alignment/>
    </xf>
    <xf numFmtId="164" fontId="0" fillId="0" borderId="8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1" fontId="2" fillId="0" borderId="4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/>
    </xf>
    <xf numFmtId="164" fontId="3" fillId="0" borderId="5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3" fontId="3" fillId="0" borderId="9" xfId="0" applyNumberFormat="1" applyFont="1" applyFill="1" applyBorder="1" applyAlignment="1">
      <alignment/>
    </xf>
    <xf numFmtId="164" fontId="5" fillId="0" borderId="7" xfId="0" applyNumberFormat="1" applyFont="1" applyFill="1" applyBorder="1" applyAlignment="1" quotePrefix="1">
      <alignment/>
    </xf>
    <xf numFmtId="164" fontId="5" fillId="0" borderId="4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3" fillId="0" borderId="4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9" fontId="3" fillId="0" borderId="4" xfId="0" applyNumberFormat="1" applyFont="1" applyFill="1" applyBorder="1" applyAlignment="1">
      <alignment/>
    </xf>
    <xf numFmtId="9" fontId="3" fillId="0" borderId="4" xfId="0" applyNumberFormat="1" applyFont="1" applyFill="1" applyBorder="1" applyAlignment="1">
      <alignment horizontal="right"/>
    </xf>
    <xf numFmtId="164" fontId="0" fillId="0" borderId="0" xfId="0" applyNumberFormat="1" applyAlignment="1" quotePrefix="1">
      <alignment/>
    </xf>
    <xf numFmtId="0" fontId="0" fillId="0" borderId="0" xfId="0" applyFill="1" applyAlignment="1">
      <alignment/>
    </xf>
    <xf numFmtId="9" fontId="3" fillId="0" borderId="9" xfId="17" applyFont="1" applyFill="1" applyBorder="1" applyAlignment="1">
      <alignment/>
    </xf>
    <xf numFmtId="9" fontId="3" fillId="0" borderId="9" xfId="17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right"/>
    </xf>
    <xf numFmtId="165" fontId="3" fillId="0" borderId="4" xfId="0" applyNumberFormat="1" applyFont="1" applyFill="1" applyBorder="1" applyAlignment="1">
      <alignment/>
    </xf>
    <xf numFmtId="3" fontId="0" fillId="0" borderId="0" xfId="0" applyNumberFormat="1" applyFill="1" applyAlignment="1">
      <alignment horizontal="right"/>
    </xf>
    <xf numFmtId="164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" fontId="0" fillId="2" borderId="1" xfId="0" applyNumberForma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2" borderId="3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164" fontId="6" fillId="0" borderId="0" xfId="0" applyNumberFormat="1" applyFont="1" applyBorder="1" applyAlignment="1">
      <alignment horizontal="right"/>
    </xf>
    <xf numFmtId="3" fontId="0" fillId="2" borderId="0" xfId="0" applyNumberFormat="1" applyFill="1" applyAlignment="1" applyProtection="1">
      <alignment/>
      <protection locked="0"/>
    </xf>
    <xf numFmtId="164" fontId="0" fillId="0" borderId="2" xfId="0" applyNumberFormat="1" applyFont="1" applyBorder="1" applyAlignment="1">
      <alignment/>
    </xf>
    <xf numFmtId="1" fontId="6" fillId="0" borderId="4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showGridLines="0" tabSelected="1" workbookViewId="0" topLeftCell="A212">
      <selection activeCell="C46" sqref="C46:D54"/>
    </sheetView>
  </sheetViews>
  <sheetFormatPr defaultColWidth="9.33203125" defaultRowHeight="12.75"/>
  <cols>
    <col min="1" max="1" width="9.33203125" style="4" customWidth="1"/>
    <col min="2" max="2" width="60.66015625" style="4" customWidth="1"/>
    <col min="3" max="5" width="11.5" style="3" customWidth="1"/>
    <col min="6" max="6" width="9.33203125" style="101" customWidth="1"/>
    <col min="7" max="9" width="9.33203125" style="102" customWidth="1"/>
    <col min="10" max="10" width="26.16015625" style="4" bestFit="1" customWidth="1"/>
    <col min="11" max="11" width="9.33203125" style="4" customWidth="1"/>
  </cols>
  <sheetData>
    <row r="1" spans="1:2" ht="18.75">
      <c r="A1" s="1">
        <v>12424</v>
      </c>
      <c r="B1" s="2" t="s">
        <v>158</v>
      </c>
    </row>
    <row r="3" spans="1:5" ht="25.5">
      <c r="A3" s="5"/>
      <c r="B3" s="6" t="s">
        <v>0</v>
      </c>
      <c r="C3" s="7" t="s">
        <v>1</v>
      </c>
      <c r="D3" s="7" t="s">
        <v>2</v>
      </c>
      <c r="E3" s="7" t="s">
        <v>3</v>
      </c>
    </row>
    <row r="4" spans="1:5" ht="12.75">
      <c r="A4" s="8"/>
      <c r="B4" s="9"/>
      <c r="C4" s="10">
        <v>2000</v>
      </c>
      <c r="D4" s="11">
        <v>2001</v>
      </c>
      <c r="E4" s="12">
        <v>37621</v>
      </c>
    </row>
    <row r="5" spans="1:5" ht="12.75">
      <c r="A5" s="5" t="s">
        <v>4</v>
      </c>
      <c r="B5" s="5" t="s">
        <v>5</v>
      </c>
      <c r="C5" s="123"/>
      <c r="D5" s="123"/>
      <c r="E5" s="123"/>
    </row>
    <row r="6" spans="1:5" ht="12.75">
      <c r="A6" s="8" t="s">
        <v>6</v>
      </c>
      <c r="B6" s="8" t="s">
        <v>7</v>
      </c>
      <c r="C6" s="124"/>
      <c r="D6" s="124"/>
      <c r="E6" s="124"/>
    </row>
    <row r="7" spans="1:5" ht="12.75">
      <c r="A7" s="8" t="s">
        <v>8</v>
      </c>
      <c r="B7" s="8" t="s">
        <v>9</v>
      </c>
      <c r="C7" s="124"/>
      <c r="D7" s="124"/>
      <c r="E7" s="124"/>
    </row>
    <row r="8" spans="1:5" ht="12.75">
      <c r="A8" s="8" t="s">
        <v>10</v>
      </c>
      <c r="B8" s="8" t="s">
        <v>11</v>
      </c>
      <c r="C8" s="125"/>
      <c r="D8" s="125"/>
      <c r="E8" s="125"/>
    </row>
    <row r="9" spans="1:11" ht="12.75">
      <c r="A9" s="13" t="s">
        <v>12</v>
      </c>
      <c r="B9" s="13" t="s">
        <v>13</v>
      </c>
      <c r="C9" s="14">
        <f>SUM(C5:C8)</f>
        <v>0</v>
      </c>
      <c r="D9" s="14">
        <f>SUM(D5:D8)</f>
        <v>0</v>
      </c>
      <c r="E9" s="14">
        <f>SUM(E5:E8)</f>
        <v>0</v>
      </c>
      <c r="F9" s="103"/>
      <c r="G9" s="104"/>
      <c r="H9" s="104"/>
      <c r="I9" s="104"/>
      <c r="J9" s="105"/>
      <c r="K9" s="105"/>
    </row>
    <row r="10" spans="1:5" ht="12.75">
      <c r="A10" s="8" t="s">
        <v>14</v>
      </c>
      <c r="B10" s="8" t="s">
        <v>15</v>
      </c>
      <c r="C10" s="126"/>
      <c r="D10" s="126"/>
      <c r="E10" s="126"/>
    </row>
    <row r="11" spans="1:5" ht="12.75">
      <c r="A11" s="8" t="s">
        <v>16</v>
      </c>
      <c r="B11" s="8" t="s">
        <v>17</v>
      </c>
      <c r="C11" s="126"/>
      <c r="D11" s="126"/>
      <c r="E11" s="126"/>
    </row>
    <row r="12" spans="1:5" ht="12.75">
      <c r="A12" s="8" t="s">
        <v>18</v>
      </c>
      <c r="B12" s="8" t="s">
        <v>19</v>
      </c>
      <c r="C12" s="127"/>
      <c r="D12" s="127"/>
      <c r="E12" s="127"/>
    </row>
    <row r="13" spans="1:11" ht="12.75">
      <c r="A13" s="13" t="s">
        <v>20</v>
      </c>
      <c r="B13" s="13" t="s">
        <v>21</v>
      </c>
      <c r="C13" s="14">
        <f>SUM(C11:C12)</f>
        <v>0</v>
      </c>
      <c r="D13" s="14">
        <f>SUM(D11:D12)</f>
        <v>0</v>
      </c>
      <c r="E13" s="14">
        <f>SUM(E11:E12)</f>
        <v>0</v>
      </c>
      <c r="F13" s="103"/>
      <c r="G13" s="104"/>
      <c r="H13" s="104"/>
      <c r="I13" s="104"/>
      <c r="J13" s="105"/>
      <c r="K13" s="105"/>
    </row>
    <row r="14" spans="1:5" ht="12.75">
      <c r="A14" s="8" t="s">
        <v>22</v>
      </c>
      <c r="B14" s="8" t="s">
        <v>23</v>
      </c>
      <c r="C14" s="126"/>
      <c r="D14" s="126"/>
      <c r="E14" s="126"/>
    </row>
    <row r="15" spans="1:5" ht="12.75">
      <c r="A15" s="8" t="s">
        <v>24</v>
      </c>
      <c r="B15" s="8" t="s">
        <v>25</v>
      </c>
      <c r="C15" s="127"/>
      <c r="D15" s="127"/>
      <c r="E15" s="127"/>
    </row>
    <row r="16" spans="1:11" ht="12.75">
      <c r="A16" s="13" t="s">
        <v>26</v>
      </c>
      <c r="B16" s="13" t="s">
        <v>27</v>
      </c>
      <c r="C16" s="14">
        <f>+C10+C13+C14+C15</f>
        <v>0</v>
      </c>
      <c r="D16" s="14">
        <f>+D10+D13+D14+D15</f>
        <v>0</v>
      </c>
      <c r="E16" s="14">
        <f>+E10+E13+E14+E15</f>
        <v>0</v>
      </c>
      <c r="F16" s="103"/>
      <c r="G16" s="104"/>
      <c r="H16" s="104"/>
      <c r="I16" s="104"/>
      <c r="J16" s="105"/>
      <c r="K16" s="105"/>
    </row>
    <row r="17" spans="1:5" ht="12.75">
      <c r="A17" s="8" t="s">
        <v>28</v>
      </c>
      <c r="B17" s="8" t="s">
        <v>29</v>
      </c>
      <c r="C17" s="127"/>
      <c r="D17" s="127">
        <v>0</v>
      </c>
      <c r="E17" s="125"/>
    </row>
    <row r="18" spans="1:11" ht="12.75">
      <c r="A18" s="15"/>
      <c r="B18" s="15" t="s">
        <v>30</v>
      </c>
      <c r="C18" s="16">
        <f>+C9+C16+C17</f>
        <v>0</v>
      </c>
      <c r="D18" s="16">
        <f>+D9+D16+D17</f>
        <v>0</v>
      </c>
      <c r="E18" s="16">
        <f>+E9+E16+E17</f>
        <v>0</v>
      </c>
      <c r="F18" s="103"/>
      <c r="G18" s="104"/>
      <c r="H18" s="104"/>
      <c r="I18" s="104"/>
      <c r="J18" s="105"/>
      <c r="K18" s="105"/>
    </row>
    <row r="20" spans="1:5" ht="25.5">
      <c r="A20" s="5"/>
      <c r="B20" s="6" t="s">
        <v>31</v>
      </c>
      <c r="C20" s="7" t="s">
        <v>1</v>
      </c>
      <c r="D20" s="7" t="s">
        <v>2</v>
      </c>
      <c r="E20" s="7" t="s">
        <v>3</v>
      </c>
    </row>
    <row r="21" spans="1:5" ht="12.75">
      <c r="A21" s="8"/>
      <c r="B21" s="17"/>
      <c r="C21" s="18">
        <f>+C4</f>
        <v>2000</v>
      </c>
      <c r="D21" s="18">
        <f>+D4</f>
        <v>2001</v>
      </c>
      <c r="E21" s="19">
        <f>+E4</f>
        <v>37621</v>
      </c>
    </row>
    <row r="22" spans="1:5" ht="12.75">
      <c r="A22" s="5" t="s">
        <v>32</v>
      </c>
      <c r="B22" s="5" t="s">
        <v>33</v>
      </c>
      <c r="C22" s="123"/>
      <c r="D22" s="123"/>
      <c r="E22" s="123"/>
    </row>
    <row r="23" spans="1:5" ht="12.75">
      <c r="A23" s="8" t="s">
        <v>34</v>
      </c>
      <c r="B23" s="8" t="s">
        <v>35</v>
      </c>
      <c r="C23" s="126"/>
      <c r="D23" s="126"/>
      <c r="E23" s="126"/>
    </row>
    <row r="24" spans="1:5" ht="12.75">
      <c r="A24" s="8" t="s">
        <v>36</v>
      </c>
      <c r="B24" s="8" t="s">
        <v>37</v>
      </c>
      <c r="C24" s="126"/>
      <c r="D24" s="126"/>
      <c r="E24" s="126"/>
    </row>
    <row r="25" spans="1:5" ht="12.75">
      <c r="A25" s="8" t="s">
        <v>38</v>
      </c>
      <c r="B25" s="8" t="s">
        <v>39</v>
      </c>
      <c r="C25" s="126"/>
      <c r="D25" s="126"/>
      <c r="E25" s="126"/>
    </row>
    <row r="26" spans="1:11" ht="12.75">
      <c r="A26" s="13" t="s">
        <v>4</v>
      </c>
      <c r="B26" s="20" t="s">
        <v>40</v>
      </c>
      <c r="C26" s="14">
        <f>SUM(C22:C25)</f>
        <v>0</v>
      </c>
      <c r="D26" s="14">
        <f>SUM(D22:D25)</f>
        <v>0</v>
      </c>
      <c r="E26" s="14">
        <f>SUM(E22:E25)</f>
        <v>0</v>
      </c>
      <c r="F26" s="103"/>
      <c r="G26" s="104"/>
      <c r="H26" s="104"/>
      <c r="I26" s="104"/>
      <c r="J26" s="105"/>
      <c r="K26" s="105"/>
    </row>
    <row r="27" spans="1:5" ht="12.75">
      <c r="A27" s="8" t="s">
        <v>12</v>
      </c>
      <c r="B27" s="8" t="s">
        <v>41</v>
      </c>
      <c r="C27" s="126">
        <v>0</v>
      </c>
      <c r="D27" s="126">
        <v>0</v>
      </c>
      <c r="E27" s="126"/>
    </row>
    <row r="28" spans="1:5" ht="12.75">
      <c r="A28" s="8" t="s">
        <v>26</v>
      </c>
      <c r="B28" s="8" t="s">
        <v>42</v>
      </c>
      <c r="C28" s="126">
        <v>0</v>
      </c>
      <c r="D28" s="126">
        <v>0</v>
      </c>
      <c r="E28" s="126"/>
    </row>
    <row r="29" spans="1:5" ht="12.75">
      <c r="A29" s="8" t="s">
        <v>43</v>
      </c>
      <c r="B29" s="8" t="s">
        <v>44</v>
      </c>
      <c r="C29" s="126">
        <v>0</v>
      </c>
      <c r="D29" s="126">
        <v>0</v>
      </c>
      <c r="E29" s="126"/>
    </row>
    <row r="30" spans="1:5" ht="12.75">
      <c r="A30" s="8" t="s">
        <v>45</v>
      </c>
      <c r="B30" s="8" t="s">
        <v>46</v>
      </c>
      <c r="C30" s="126"/>
      <c r="D30" s="126"/>
      <c r="E30" s="126"/>
    </row>
    <row r="31" spans="1:11" ht="12.75">
      <c r="A31" s="13" t="s">
        <v>28</v>
      </c>
      <c r="B31" s="13" t="s">
        <v>47</v>
      </c>
      <c r="C31" s="14">
        <f>SUM(C29:C30)</f>
        <v>0</v>
      </c>
      <c r="D31" s="14">
        <f>SUM(D29:D30)</f>
        <v>0</v>
      </c>
      <c r="E31" s="14">
        <f>SUM(E29:E30)</f>
        <v>0</v>
      </c>
      <c r="F31" s="103"/>
      <c r="G31" s="104"/>
      <c r="H31" s="104"/>
      <c r="I31" s="104"/>
      <c r="J31" s="105"/>
      <c r="K31" s="105"/>
    </row>
    <row r="32" spans="1:5" ht="12.75">
      <c r="A32" s="8" t="s">
        <v>48</v>
      </c>
      <c r="B32" s="8" t="s">
        <v>29</v>
      </c>
      <c r="C32" s="126"/>
      <c r="D32" s="126"/>
      <c r="E32" s="126"/>
    </row>
    <row r="33" spans="1:11" ht="12.75">
      <c r="A33" s="15"/>
      <c r="B33" s="15" t="s">
        <v>49</v>
      </c>
      <c r="C33" s="16">
        <f>SUM(C27:C30)+C26+C32</f>
        <v>0</v>
      </c>
      <c r="D33" s="16">
        <f>SUM(D27:D30)+D26+D32</f>
        <v>0</v>
      </c>
      <c r="E33" s="16">
        <f>SUM(E27:E30)+E26+E32</f>
        <v>0</v>
      </c>
      <c r="F33" s="103"/>
      <c r="G33" s="104"/>
      <c r="H33" s="104"/>
      <c r="I33" s="104"/>
      <c r="J33" s="105"/>
      <c r="K33" s="105"/>
    </row>
    <row r="34" spans="1:11" ht="12.75">
      <c r="A34" s="21"/>
      <c r="B34" s="21"/>
      <c r="C34" s="22"/>
      <c r="D34" s="22"/>
      <c r="E34" s="22"/>
      <c r="F34" s="103"/>
      <c r="G34" s="104"/>
      <c r="H34" s="104"/>
      <c r="I34" s="104"/>
      <c r="J34" s="105"/>
      <c r="K34" s="105"/>
    </row>
    <row r="35" spans="1:11" ht="13.5">
      <c r="A35" s="23" t="s">
        <v>50</v>
      </c>
      <c r="B35" s="21"/>
      <c r="C35" s="22"/>
      <c r="D35" s="22"/>
      <c r="E35" s="22"/>
      <c r="F35" s="103"/>
      <c r="G35" s="104"/>
      <c r="H35" s="104"/>
      <c r="I35" s="104"/>
      <c r="J35" s="105"/>
      <c r="K35" s="105"/>
    </row>
    <row r="36" spans="1:11" ht="12.75">
      <c r="A36" s="24"/>
      <c r="B36" s="24" t="s">
        <v>51</v>
      </c>
      <c r="C36" s="16">
        <f>+C18-C33</f>
        <v>0</v>
      </c>
      <c r="D36" s="16">
        <f>+D18-D33</f>
        <v>0</v>
      </c>
      <c r="E36" s="16">
        <f>+E18-E33</f>
        <v>0</v>
      </c>
      <c r="F36" s="103"/>
      <c r="G36" s="104"/>
      <c r="H36" s="104"/>
      <c r="I36" s="104"/>
      <c r="J36" s="105"/>
      <c r="K36" s="105"/>
    </row>
    <row r="38" spans="1:5" ht="25.5">
      <c r="A38" s="5"/>
      <c r="B38" s="6" t="s">
        <v>52</v>
      </c>
      <c r="C38" s="7" t="s">
        <v>1</v>
      </c>
      <c r="D38" s="7" t="s">
        <v>2</v>
      </c>
      <c r="E38" s="7" t="s">
        <v>3</v>
      </c>
    </row>
    <row r="39" spans="1:5" ht="12.75">
      <c r="A39" s="8"/>
      <c r="B39" s="17"/>
      <c r="C39" s="18">
        <f>+C4</f>
        <v>2000</v>
      </c>
      <c r="D39" s="18">
        <f>+D4</f>
        <v>2001</v>
      </c>
      <c r="E39" s="19">
        <f>+E4</f>
        <v>37621</v>
      </c>
    </row>
    <row r="40" spans="1:5" ht="12.75">
      <c r="A40" s="25" t="s">
        <v>53</v>
      </c>
      <c r="B40" s="26" t="s">
        <v>54</v>
      </c>
      <c r="C40" s="123"/>
      <c r="D40" s="123"/>
      <c r="E40" s="123"/>
    </row>
    <row r="41" spans="1:5" ht="25.5">
      <c r="A41" s="27" t="s">
        <v>55</v>
      </c>
      <c r="B41" s="27" t="s">
        <v>56</v>
      </c>
      <c r="C41" s="126"/>
      <c r="D41" s="126"/>
      <c r="E41" s="126"/>
    </row>
    <row r="42" spans="1:5" ht="12.75">
      <c r="A42" s="8" t="s">
        <v>57</v>
      </c>
      <c r="B42" s="8" t="s">
        <v>58</v>
      </c>
      <c r="C42" s="126"/>
      <c r="D42" s="126"/>
      <c r="E42" s="126"/>
    </row>
    <row r="43" spans="1:5" ht="12.75">
      <c r="A43" s="8" t="s">
        <v>59</v>
      </c>
      <c r="B43" s="8" t="s">
        <v>60</v>
      </c>
      <c r="C43" s="126"/>
      <c r="D43" s="126"/>
      <c r="E43" s="126"/>
    </row>
    <row r="44" spans="1:5" ht="12.75">
      <c r="A44" s="8" t="s">
        <v>61</v>
      </c>
      <c r="B44" s="8" t="s">
        <v>62</v>
      </c>
      <c r="C44" s="126">
        <v>0</v>
      </c>
      <c r="D44" s="126">
        <v>0</v>
      </c>
      <c r="E44" s="126"/>
    </row>
    <row r="45" spans="1:5" ht="12.75">
      <c r="A45" s="13" t="s">
        <v>4</v>
      </c>
      <c r="B45" s="20" t="s">
        <v>63</v>
      </c>
      <c r="C45" s="14">
        <f>SUM(C40:C44)</f>
        <v>0</v>
      </c>
      <c r="D45" s="14">
        <f>SUM(D40:D44)</f>
        <v>0</v>
      </c>
      <c r="E45" s="14">
        <f>SUM(E40:E44)</f>
        <v>0</v>
      </c>
    </row>
    <row r="46" spans="1:5" ht="12.75">
      <c r="A46" s="8" t="s">
        <v>64</v>
      </c>
      <c r="B46" s="8" t="s">
        <v>65</v>
      </c>
      <c r="C46" s="126"/>
      <c r="D46" s="126"/>
      <c r="E46" s="126"/>
    </row>
    <row r="47" spans="1:5" ht="12.75">
      <c r="A47" s="8" t="s">
        <v>66</v>
      </c>
      <c r="B47" s="8" t="s">
        <v>67</v>
      </c>
      <c r="C47" s="126"/>
      <c r="D47" s="126"/>
      <c r="E47" s="126"/>
    </row>
    <row r="48" spans="1:5" ht="12.75">
      <c r="A48" s="8" t="s">
        <v>68</v>
      </c>
      <c r="B48" s="8" t="s">
        <v>69</v>
      </c>
      <c r="C48" s="126"/>
      <c r="D48" s="126"/>
      <c r="E48" s="126"/>
    </row>
    <row r="49" spans="1:5" ht="12.75">
      <c r="A49" s="8" t="s">
        <v>70</v>
      </c>
      <c r="B49" s="8" t="s">
        <v>71</v>
      </c>
      <c r="C49" s="126"/>
      <c r="D49" s="126"/>
      <c r="E49" s="126"/>
    </row>
    <row r="50" spans="1:5" ht="12.75">
      <c r="A50" s="8" t="s">
        <v>72</v>
      </c>
      <c r="B50" s="8" t="s">
        <v>73</v>
      </c>
      <c r="C50" s="126"/>
      <c r="D50" s="126"/>
      <c r="E50" s="126"/>
    </row>
    <row r="51" spans="1:5" ht="12.75">
      <c r="A51" s="8" t="s">
        <v>74</v>
      </c>
      <c r="B51" s="8" t="s">
        <v>75</v>
      </c>
      <c r="C51" s="126"/>
      <c r="D51" s="126"/>
      <c r="E51" s="126"/>
    </row>
    <row r="52" spans="1:5" ht="12.75">
      <c r="A52" s="8" t="s">
        <v>76</v>
      </c>
      <c r="B52" s="8" t="s">
        <v>77</v>
      </c>
      <c r="C52" s="126"/>
      <c r="D52" s="129"/>
      <c r="E52" s="126"/>
    </row>
    <row r="53" spans="1:5" ht="12.75">
      <c r="A53" s="8" t="s">
        <v>78</v>
      </c>
      <c r="B53" s="8" t="s">
        <v>79</v>
      </c>
      <c r="C53" s="126"/>
      <c r="D53" s="126"/>
      <c r="E53" s="126"/>
    </row>
    <row r="54" spans="1:5" ht="12.75">
      <c r="A54" s="8" t="s">
        <v>80</v>
      </c>
      <c r="B54" s="8" t="s">
        <v>81</v>
      </c>
      <c r="C54" s="126"/>
      <c r="D54" s="126"/>
      <c r="E54" s="126"/>
    </row>
    <row r="55" spans="1:11" ht="12.75">
      <c r="A55" s="13" t="s">
        <v>12</v>
      </c>
      <c r="B55" s="13" t="s">
        <v>82</v>
      </c>
      <c r="C55" s="14">
        <f>SUM(C46:C54)</f>
        <v>0</v>
      </c>
      <c r="D55" s="14">
        <f>SUM(D46:D54)</f>
        <v>0</v>
      </c>
      <c r="E55" s="14">
        <f>SUM(E46:E54)</f>
        <v>0</v>
      </c>
      <c r="F55" s="103"/>
      <c r="G55" s="104"/>
      <c r="H55" s="104"/>
      <c r="I55" s="104"/>
      <c r="J55" s="105"/>
      <c r="K55" s="105"/>
    </row>
    <row r="56" spans="1:11" ht="12.75">
      <c r="A56" s="13"/>
      <c r="B56" s="13" t="s">
        <v>83</v>
      </c>
      <c r="C56" s="14">
        <f>+C45-C55</f>
        <v>0</v>
      </c>
      <c r="D56" s="14">
        <f>+D45-D55</f>
        <v>0</v>
      </c>
      <c r="E56" s="14">
        <f>+E45-E55</f>
        <v>0</v>
      </c>
      <c r="F56" s="103"/>
      <c r="G56" s="104"/>
      <c r="H56" s="104"/>
      <c r="I56" s="104"/>
      <c r="J56" s="105"/>
      <c r="K56" s="105"/>
    </row>
    <row r="57" spans="1:5" ht="12.75">
      <c r="A57" s="8" t="s">
        <v>84</v>
      </c>
      <c r="B57" s="8" t="s">
        <v>85</v>
      </c>
      <c r="C57" s="126"/>
      <c r="D57" s="126"/>
      <c r="E57" s="126"/>
    </row>
    <row r="58" spans="1:5" ht="12.75">
      <c r="A58" s="8" t="s">
        <v>86</v>
      </c>
      <c r="B58" s="8" t="s">
        <v>87</v>
      </c>
      <c r="C58" s="126">
        <v>0</v>
      </c>
      <c r="D58" s="126">
        <v>0</v>
      </c>
      <c r="E58" s="126"/>
    </row>
    <row r="59" spans="1:5" ht="12.75">
      <c r="A59" s="8" t="s">
        <v>88</v>
      </c>
      <c r="B59" s="8" t="s">
        <v>89</v>
      </c>
      <c r="C59" s="126">
        <v>0</v>
      </c>
      <c r="D59" s="126">
        <v>0</v>
      </c>
      <c r="E59" s="126"/>
    </row>
    <row r="60" spans="1:11" ht="12.75">
      <c r="A60" s="13" t="s">
        <v>26</v>
      </c>
      <c r="B60" s="13" t="s">
        <v>90</v>
      </c>
      <c r="C60" s="14">
        <f>+C57+C58-C59</f>
        <v>0</v>
      </c>
      <c r="D60" s="14">
        <f>+D57+D58-D59</f>
        <v>0</v>
      </c>
      <c r="E60" s="14">
        <f>+E57+E58-E59</f>
        <v>0</v>
      </c>
      <c r="F60" s="103"/>
      <c r="G60" s="104"/>
      <c r="H60" s="104"/>
      <c r="I60" s="104"/>
      <c r="J60" s="105"/>
      <c r="K60" s="105"/>
    </row>
    <row r="61" spans="1:5" ht="12.75">
      <c r="A61" s="8" t="s">
        <v>91</v>
      </c>
      <c r="B61" s="8" t="s">
        <v>92</v>
      </c>
      <c r="C61" s="126"/>
      <c r="D61" s="126"/>
      <c r="E61" s="126"/>
    </row>
    <row r="62" spans="1:5" ht="12.75">
      <c r="A62" s="8" t="s">
        <v>93</v>
      </c>
      <c r="B62" s="8" t="s">
        <v>94</v>
      </c>
      <c r="C62" s="126"/>
      <c r="D62" s="126"/>
      <c r="E62" s="126"/>
    </row>
    <row r="63" spans="1:11" ht="12.75">
      <c r="A63" s="13" t="s">
        <v>28</v>
      </c>
      <c r="B63" s="13" t="s">
        <v>95</v>
      </c>
      <c r="C63" s="14">
        <f>+C61-C62</f>
        <v>0</v>
      </c>
      <c r="D63" s="14">
        <f>+D61-D62</f>
        <v>0</v>
      </c>
      <c r="E63" s="14">
        <f>+E61-E62</f>
        <v>0</v>
      </c>
      <c r="F63" s="103"/>
      <c r="G63" s="104"/>
      <c r="H63" s="104"/>
      <c r="I63" s="104"/>
      <c r="J63" s="105"/>
      <c r="K63" s="105"/>
    </row>
    <row r="64" spans="1:11" ht="12.75">
      <c r="A64" s="28" t="s">
        <v>48</v>
      </c>
      <c r="B64" s="130" t="s">
        <v>96</v>
      </c>
      <c r="C64" s="124">
        <v>0</v>
      </c>
      <c r="D64" s="124">
        <v>0</v>
      </c>
      <c r="E64" s="124"/>
      <c r="F64" s="106"/>
      <c r="G64" s="107"/>
      <c r="H64" s="107"/>
      <c r="I64" s="107"/>
      <c r="J64" s="108"/>
      <c r="K64" s="108"/>
    </row>
    <row r="65" spans="1:5" ht="12.75">
      <c r="A65" s="8"/>
      <c r="B65" s="13" t="s">
        <v>97</v>
      </c>
      <c r="C65" s="14">
        <f>+C45-C55+C60+C63+C64</f>
        <v>0</v>
      </c>
      <c r="D65" s="14">
        <f>+D45-D55+D60+D63+D64</f>
        <v>0</v>
      </c>
      <c r="E65" s="14">
        <f>+E45-E55+E60+E63+E64</f>
        <v>0</v>
      </c>
    </row>
    <row r="66" spans="1:5" ht="12.75">
      <c r="A66" s="8"/>
      <c r="B66" s="8" t="s">
        <v>98</v>
      </c>
      <c r="C66" s="126">
        <v>0</v>
      </c>
      <c r="D66" s="126">
        <v>0</v>
      </c>
      <c r="E66" s="126"/>
    </row>
    <row r="67" spans="1:5" ht="12.75">
      <c r="A67" s="29"/>
      <c r="B67" s="15" t="s">
        <v>99</v>
      </c>
      <c r="C67" s="16">
        <f>+C65-C66</f>
        <v>0</v>
      </c>
      <c r="D67" s="16">
        <f>+D65-D66</f>
        <v>0</v>
      </c>
      <c r="E67" s="16">
        <f>+E65-E66</f>
        <v>0</v>
      </c>
    </row>
    <row r="68" spans="1:5" ht="12.75">
      <c r="A68" s="30"/>
      <c r="B68" s="21"/>
      <c r="C68" s="22"/>
      <c r="D68" s="22"/>
      <c r="E68" s="22"/>
    </row>
    <row r="69" spans="1:5" ht="13.5">
      <c r="A69" s="23" t="s">
        <v>50</v>
      </c>
      <c r="C69" s="31"/>
      <c r="D69" s="31"/>
      <c r="E69" s="31"/>
    </row>
    <row r="70" spans="1:5" ht="12.75">
      <c r="A70" s="5" t="s">
        <v>38</v>
      </c>
      <c r="B70" s="32" t="s">
        <v>100</v>
      </c>
      <c r="C70" s="33">
        <f>+C25</f>
        <v>0</v>
      </c>
      <c r="D70" s="33">
        <f>+D25</f>
        <v>0</v>
      </c>
      <c r="E70" s="33">
        <f>+E25</f>
        <v>0</v>
      </c>
    </row>
    <row r="71" spans="1:5" ht="12.75">
      <c r="A71" s="8"/>
      <c r="B71" s="32" t="s">
        <v>101</v>
      </c>
      <c r="C71" s="33">
        <f>+C67</f>
        <v>0</v>
      </c>
      <c r="D71" s="33">
        <f>+D67</f>
        <v>0</v>
      </c>
      <c r="E71" s="33">
        <f>+E67</f>
        <v>0</v>
      </c>
    </row>
    <row r="72" spans="1:5" ht="12.75">
      <c r="A72" s="29"/>
      <c r="B72" s="32" t="s">
        <v>102</v>
      </c>
      <c r="C72" s="33">
        <f>+C70-C71</f>
        <v>0</v>
      </c>
      <c r="D72" s="33">
        <f>+D70-D71</f>
        <v>0</v>
      </c>
      <c r="E72" s="33">
        <f>+E70-E71</f>
        <v>0</v>
      </c>
    </row>
    <row r="74" spans="1:5" ht="25.5">
      <c r="A74" s="34" t="s">
        <v>103</v>
      </c>
      <c r="B74" s="35"/>
      <c r="C74" s="7" t="s">
        <v>1</v>
      </c>
      <c r="D74" s="7" t="s">
        <v>2</v>
      </c>
      <c r="E74" s="7" t="s">
        <v>3</v>
      </c>
    </row>
    <row r="75" spans="1:9" ht="15.75">
      <c r="A75" s="36"/>
      <c r="B75" s="37"/>
      <c r="C75" s="10">
        <f>+C4</f>
        <v>2000</v>
      </c>
      <c r="D75" s="10">
        <f>+D4</f>
        <v>2001</v>
      </c>
      <c r="E75" s="38">
        <f>+E4</f>
        <v>37621</v>
      </c>
      <c r="G75" s="109">
        <f>+C75</f>
        <v>2000</v>
      </c>
      <c r="H75" s="110">
        <f>+D75</f>
        <v>2001</v>
      </c>
      <c r="I75" s="111">
        <f>+E75</f>
        <v>37621</v>
      </c>
    </row>
    <row r="76" spans="1:5" ht="15.75">
      <c r="A76" s="39"/>
      <c r="B76" s="30"/>
      <c r="C76" s="40"/>
      <c r="D76" s="40"/>
      <c r="E76" s="41"/>
    </row>
    <row r="77" spans="1:10" ht="12.75">
      <c r="A77" s="42" t="s">
        <v>104</v>
      </c>
      <c r="B77" s="43"/>
      <c r="C77" s="44" t="e">
        <f>+C83/C80</f>
        <v>#DIV/0!</v>
      </c>
      <c r="D77" s="44" t="e">
        <f>+D83/D80</f>
        <v>#DIV/0!</v>
      </c>
      <c r="E77" s="45" t="e">
        <f>+E83/E80</f>
        <v>#DIV/0!</v>
      </c>
      <c r="G77" s="102" t="e">
        <f>IF($C$77&gt;=0.15,3,0)</f>
        <v>#DIV/0!</v>
      </c>
      <c r="H77" s="102" t="e">
        <f>IF($D$77&gt;=0.15,3,0)</f>
        <v>#DIV/0!</v>
      </c>
      <c r="I77" s="102" t="e">
        <f>IF($E$77&gt;=0.15,3,0)</f>
        <v>#DIV/0!</v>
      </c>
      <c r="J77" s="4" t="s">
        <v>143</v>
      </c>
    </row>
    <row r="78" spans="1:10" ht="12.75">
      <c r="A78" s="46"/>
      <c r="B78" s="47"/>
      <c r="C78" s="48"/>
      <c r="D78" s="48"/>
      <c r="E78" s="48"/>
      <c r="G78" s="102" t="e">
        <f>IF(AND($C$77&gt;=0.1,$C$77&lt;0.15),2,0)</f>
        <v>#DIV/0!</v>
      </c>
      <c r="H78" s="102" t="e">
        <f>IF(AND($D$77&gt;=0.1,$D$77&lt;0.15),2,0)</f>
        <v>#DIV/0!</v>
      </c>
      <c r="I78" s="102" t="e">
        <f>IF(AND($E$77&gt;=0.1,$E$77&lt;0.15),2,0)</f>
        <v>#DIV/0!</v>
      </c>
      <c r="J78" s="4" t="s">
        <v>144</v>
      </c>
    </row>
    <row r="79" spans="1:10" ht="12.75">
      <c r="A79" s="49"/>
      <c r="B79" s="50" t="s">
        <v>49</v>
      </c>
      <c r="C79" s="51">
        <f>+C33</f>
        <v>0</v>
      </c>
      <c r="D79" s="51">
        <f>+D33</f>
        <v>0</v>
      </c>
      <c r="E79" s="51">
        <f>+E33</f>
        <v>0</v>
      </c>
      <c r="G79" s="102" t="e">
        <f>IF(AND($C$77&gt;0,$C$77&lt;0.1),1,0)</f>
        <v>#DIV/0!</v>
      </c>
      <c r="H79" s="102" t="e">
        <f>IF(AND($D$77&gt;0,$D$77&lt;0.1),1,0)</f>
        <v>#DIV/0!</v>
      </c>
      <c r="I79" s="102" t="e">
        <f>IF(AND($E$77&gt;0,$E$77&lt;0.1),1,0)</f>
        <v>#DIV/0!</v>
      </c>
      <c r="J79" s="4" t="s">
        <v>145</v>
      </c>
    </row>
    <row r="80" spans="1:10" ht="12.75">
      <c r="A80" s="46"/>
      <c r="B80" s="46"/>
      <c r="C80" s="51">
        <f>SUM(C79:C79)</f>
        <v>0</v>
      </c>
      <c r="D80" s="51">
        <f>SUM(D79:D79)</f>
        <v>0</v>
      </c>
      <c r="E80" s="51">
        <f>SUM(E79:E79)</f>
        <v>0</v>
      </c>
      <c r="G80" s="102" t="e">
        <f>IF($C$77&lt;=0,0,0)</f>
        <v>#DIV/0!</v>
      </c>
      <c r="H80" s="102" t="e">
        <f>IF($D$77&lt;=0,0,0)</f>
        <v>#DIV/0!</v>
      </c>
      <c r="I80" s="102" t="e">
        <f>IF($E$77&lt;=0,0,0)</f>
        <v>#DIV/0!</v>
      </c>
      <c r="J80" s="4" t="s">
        <v>146</v>
      </c>
    </row>
    <row r="81" spans="1:9" ht="12.75">
      <c r="A81" s="46"/>
      <c r="B81" s="46"/>
      <c r="C81" s="52"/>
      <c r="D81" s="52"/>
      <c r="E81" s="52"/>
      <c r="G81" s="112" t="e">
        <f>SUM(G77:G80)</f>
        <v>#DIV/0!</v>
      </c>
      <c r="H81" s="112" t="e">
        <f>SUM(H77:H80)</f>
        <v>#DIV/0!</v>
      </c>
      <c r="I81" s="112" t="e">
        <f>SUM(I77:I80)</f>
        <v>#DIV/0!</v>
      </c>
    </row>
    <row r="82" spans="1:5" ht="12.75">
      <c r="A82" s="50" t="s">
        <v>4</v>
      </c>
      <c r="B82" s="50" t="s">
        <v>40</v>
      </c>
      <c r="C82" s="51">
        <f>+C26</f>
        <v>0</v>
      </c>
      <c r="D82" s="51">
        <f>+D26</f>
        <v>0</v>
      </c>
      <c r="E82" s="51">
        <f>+E26</f>
        <v>0</v>
      </c>
    </row>
    <row r="83" spans="1:5" ht="12.75">
      <c r="A83" s="46"/>
      <c r="B83" s="46"/>
      <c r="C83" s="51">
        <f>SUM(C82)</f>
        <v>0</v>
      </c>
      <c r="D83" s="51">
        <f>SUM(D82)</f>
        <v>0</v>
      </c>
      <c r="E83" s="51">
        <f>SUM(E82)</f>
        <v>0</v>
      </c>
    </row>
    <row r="84" spans="1:7" ht="12.75">
      <c r="A84" s="46"/>
      <c r="C84" s="4"/>
      <c r="D84" s="53"/>
      <c r="E84" s="53"/>
      <c r="G84" s="4"/>
    </row>
    <row r="85" spans="1:5" ht="12.75">
      <c r="A85" s="46"/>
      <c r="B85" s="54" t="s">
        <v>105</v>
      </c>
      <c r="C85" s="55" t="e">
        <f>+G81</f>
        <v>#DIV/0!</v>
      </c>
      <c r="D85" s="55" t="e">
        <f>+H81</f>
        <v>#DIV/0!</v>
      </c>
      <c r="E85" s="56" t="e">
        <f>+I81</f>
        <v>#DIV/0!</v>
      </c>
    </row>
    <row r="86" spans="1:5" ht="12.75">
      <c r="A86" s="46"/>
      <c r="B86" s="46"/>
      <c r="C86" s="53"/>
      <c r="D86" s="53"/>
      <c r="E86" s="53"/>
    </row>
    <row r="87" spans="1:5" ht="15.75">
      <c r="A87" s="39"/>
      <c r="B87" s="30"/>
      <c r="C87" s="40"/>
      <c r="D87" s="40"/>
      <c r="E87" s="41"/>
    </row>
    <row r="88" spans="1:11" ht="12.75">
      <c r="A88" s="57" t="s">
        <v>106</v>
      </c>
      <c r="B88" s="58"/>
      <c r="C88" s="59" t="e">
        <f>+C93/C96</f>
        <v>#DIV/0!</v>
      </c>
      <c r="D88" s="59" t="e">
        <f>+D93/D96</f>
        <v>#DIV/0!</v>
      </c>
      <c r="E88" s="60" t="e">
        <f>+E93/E96</f>
        <v>#DIV/0!</v>
      </c>
      <c r="F88" s="113"/>
      <c r="G88" s="114" t="e">
        <f>IF($C$88&gt;=1.25,3,0)</f>
        <v>#DIV/0!</v>
      </c>
      <c r="H88" s="114" t="e">
        <f>IF($D$88&gt;=1.25,3,0)</f>
        <v>#DIV/0!</v>
      </c>
      <c r="I88" s="114" t="e">
        <f>IF($E$88&gt;=1.25,3,0)</f>
        <v>#DIV/0!</v>
      </c>
      <c r="J88" s="48" t="s">
        <v>147</v>
      </c>
      <c r="K88" s="48"/>
    </row>
    <row r="89" spans="1:11" ht="12.75">
      <c r="A89" s="61" t="s">
        <v>107</v>
      </c>
      <c r="B89" s="62"/>
      <c r="C89" s="48"/>
      <c r="D89" s="63"/>
      <c r="E89" s="48"/>
      <c r="F89" s="113"/>
      <c r="G89" s="114" t="e">
        <f>IF(AND($C$88&gt;=1,$C$88&lt;1.25),2,0)</f>
        <v>#DIV/0!</v>
      </c>
      <c r="H89" s="114" t="e">
        <f>IF(AND($D$88&gt;=1,$D$88&lt;1.25),2,0)</f>
        <v>#DIV/0!</v>
      </c>
      <c r="I89" s="114" t="e">
        <f>IF(AND($E$88&gt;=1,$E$88&lt;1.25),2,0)</f>
        <v>#DIV/0!</v>
      </c>
      <c r="J89" s="48" t="s">
        <v>148</v>
      </c>
      <c r="K89" s="48"/>
    </row>
    <row r="90" spans="1:11" ht="12.75">
      <c r="A90" s="64"/>
      <c r="B90" s="46"/>
      <c r="C90" s="48"/>
      <c r="D90" s="48"/>
      <c r="E90" s="48"/>
      <c r="F90" s="115"/>
      <c r="G90" s="114" t="e">
        <f>IF(AND($C$88&gt;0,$C$88&lt;1),1,0)</f>
        <v>#DIV/0!</v>
      </c>
      <c r="H90" s="114" t="e">
        <f>IF(AND($D$88&gt;0,$D$88&lt;1),1,0)</f>
        <v>#DIV/0!</v>
      </c>
      <c r="I90" s="114" t="e">
        <f>IF(AND($E$88&gt;0,$E$88&lt;1),1,0)</f>
        <v>#DIV/0!</v>
      </c>
      <c r="J90" s="46" t="s">
        <v>149</v>
      </c>
      <c r="K90" s="46"/>
    </row>
    <row r="91" spans="1:11" ht="12.75">
      <c r="A91" s="50" t="s">
        <v>43</v>
      </c>
      <c r="B91" s="50" t="s">
        <v>44</v>
      </c>
      <c r="C91" s="51">
        <f>+C29</f>
        <v>0</v>
      </c>
      <c r="D91" s="51">
        <f>+D29</f>
        <v>0</v>
      </c>
      <c r="E91" s="51">
        <f>+E29</f>
        <v>0</v>
      </c>
      <c r="F91" s="115"/>
      <c r="G91" s="116" t="e">
        <f>IF($C$88&lt;=0,0,0)</f>
        <v>#DIV/0!</v>
      </c>
      <c r="H91" s="116" t="e">
        <f>IF($D$88&lt;=0,0,0)</f>
        <v>#DIV/0!</v>
      </c>
      <c r="I91" s="116" t="e">
        <f>IF($E$88&lt;=0,0,0)</f>
        <v>#DIV/0!</v>
      </c>
      <c r="J91" s="46" t="s">
        <v>150</v>
      </c>
      <c r="K91" s="46"/>
    </row>
    <row r="92" spans="1:11" ht="12.75">
      <c r="A92" s="50" t="s">
        <v>4</v>
      </c>
      <c r="B92" s="50" t="s">
        <v>40</v>
      </c>
      <c r="C92" s="51">
        <f>+C26</f>
        <v>0</v>
      </c>
      <c r="D92" s="51">
        <f>+D26</f>
        <v>0</v>
      </c>
      <c r="E92" s="51">
        <f>+E26</f>
        <v>0</v>
      </c>
      <c r="F92" s="115"/>
      <c r="G92" s="117" t="e">
        <f>SUM(G88:G91)</f>
        <v>#DIV/0!</v>
      </c>
      <c r="H92" s="117" t="e">
        <f>SUM(H88:H91)</f>
        <v>#DIV/0!</v>
      </c>
      <c r="I92" s="117" t="e">
        <f>SUM(I88:I91)</f>
        <v>#DIV/0!</v>
      </c>
      <c r="J92" s="46"/>
      <c r="K92" s="46"/>
    </row>
    <row r="93" spans="1:11" ht="12.75">
      <c r="A93" s="46"/>
      <c r="B93" s="46"/>
      <c r="C93" s="51">
        <f>SUM(C91:C92)</f>
        <v>0</v>
      </c>
      <c r="D93" s="51">
        <f>SUM(D91:D92)</f>
        <v>0</v>
      </c>
      <c r="E93" s="51">
        <f>SUM(E91:E92)</f>
        <v>0</v>
      </c>
      <c r="F93" s="115"/>
      <c r="G93" s="116"/>
      <c r="H93" s="116"/>
      <c r="I93" s="116"/>
      <c r="J93" s="46"/>
      <c r="K93" s="46"/>
    </row>
    <row r="94" spans="1:11" ht="12.75">
      <c r="A94" s="46"/>
      <c r="B94" s="46"/>
      <c r="C94" s="48"/>
      <c r="D94" s="48"/>
      <c r="E94" s="48"/>
      <c r="F94" s="115"/>
      <c r="G94" s="116"/>
      <c r="H94" s="116"/>
      <c r="I94" s="116"/>
      <c r="J94" s="46"/>
      <c r="K94" s="46"/>
    </row>
    <row r="95" spans="1:11" ht="12.75">
      <c r="A95" s="50" t="s">
        <v>12</v>
      </c>
      <c r="B95" s="50" t="s">
        <v>13</v>
      </c>
      <c r="C95" s="51">
        <f>+C9</f>
        <v>0</v>
      </c>
      <c r="D95" s="51">
        <f>+D9</f>
        <v>0</v>
      </c>
      <c r="E95" s="51">
        <f>+E9</f>
        <v>0</v>
      </c>
      <c r="F95" s="115"/>
      <c r="G95" s="116"/>
      <c r="H95" s="116"/>
      <c r="I95" s="116"/>
      <c r="J95" s="46"/>
      <c r="K95" s="46"/>
    </row>
    <row r="96" spans="1:11" ht="12.75">
      <c r="A96" s="46"/>
      <c r="B96" s="46"/>
      <c r="C96" s="51">
        <f>SUM(C95:C95)</f>
        <v>0</v>
      </c>
      <c r="D96" s="51">
        <f>SUM(D95:D95)</f>
        <v>0</v>
      </c>
      <c r="E96" s="51">
        <f>SUM(E95:E95)</f>
        <v>0</v>
      </c>
      <c r="F96" s="115"/>
      <c r="G96" s="116"/>
      <c r="H96" s="116"/>
      <c r="I96" s="116"/>
      <c r="J96" s="46"/>
      <c r="K96" s="46"/>
    </row>
    <row r="97" spans="1:11" ht="12.75">
      <c r="A97" s="46"/>
      <c r="B97" s="46"/>
      <c r="C97" s="53"/>
      <c r="D97" s="53"/>
      <c r="E97" s="53"/>
      <c r="F97" s="115"/>
      <c r="G97" s="116"/>
      <c r="H97" s="116"/>
      <c r="I97" s="116"/>
      <c r="J97" s="46"/>
      <c r="K97" s="46"/>
    </row>
    <row r="98" spans="1:11" ht="12.75">
      <c r="A98" s="46"/>
      <c r="B98" s="54" t="s">
        <v>108</v>
      </c>
      <c r="C98" s="55" t="e">
        <f>+G92</f>
        <v>#DIV/0!</v>
      </c>
      <c r="D98" s="55" t="e">
        <f>+H92</f>
        <v>#DIV/0!</v>
      </c>
      <c r="E98" s="55" t="e">
        <f>+I92</f>
        <v>#DIV/0!</v>
      </c>
      <c r="F98" s="115"/>
      <c r="G98" s="116"/>
      <c r="H98" s="116"/>
      <c r="I98" s="116"/>
      <c r="J98" s="46"/>
      <c r="K98" s="46"/>
    </row>
    <row r="99" spans="1:11" ht="12.75">
      <c r="A99" s="46"/>
      <c r="B99" s="54"/>
      <c r="C99" s="65"/>
      <c r="D99" s="65"/>
      <c r="E99" s="65"/>
      <c r="F99" s="115"/>
      <c r="G99" s="116"/>
      <c r="H99" s="116"/>
      <c r="I99" s="116"/>
      <c r="J99" s="46"/>
      <c r="K99" s="46"/>
    </row>
    <row r="100" spans="1:11" ht="12.75">
      <c r="A100" s="46"/>
      <c r="B100" s="46"/>
      <c r="C100" s="53"/>
      <c r="D100" s="53"/>
      <c r="E100" s="53"/>
      <c r="F100" s="115"/>
      <c r="G100" s="116"/>
      <c r="H100" s="116"/>
      <c r="I100" s="116"/>
      <c r="J100" s="46"/>
      <c r="K100" s="46"/>
    </row>
    <row r="101" spans="1:10" ht="12.75">
      <c r="A101" s="66" t="s">
        <v>109</v>
      </c>
      <c r="B101" s="43"/>
      <c r="C101" s="44" t="e">
        <f>+C102/C103</f>
        <v>#DIV/0!</v>
      </c>
      <c r="D101" s="44" t="e">
        <f>+D102/D103</f>
        <v>#DIV/0!</v>
      </c>
      <c r="E101" s="45" t="e">
        <f>+E102/E103</f>
        <v>#DIV/0!</v>
      </c>
      <c r="F101" s="3"/>
      <c r="G101" s="114" t="e">
        <f>IF($C$101&lt;=0.05,3,0)</f>
        <v>#DIV/0!</v>
      </c>
      <c r="H101" s="114" t="e">
        <f>IF($D$101&lt;=0.05,3,0)</f>
        <v>#DIV/0!</v>
      </c>
      <c r="I101" s="114" t="e">
        <f>IF($E$101&lt;=0.05,3,0)</f>
        <v>#DIV/0!</v>
      </c>
      <c r="J101" s="48" t="s">
        <v>151</v>
      </c>
    </row>
    <row r="102" spans="1:10" ht="12.75">
      <c r="A102" s="67" t="str">
        <f>+A59</f>
        <v>C.17)</v>
      </c>
      <c r="B102" s="67" t="str">
        <f>+B59</f>
        <v>Interessi ed altri oneri finanziari</v>
      </c>
      <c r="C102" s="68">
        <f>+C59</f>
        <v>0</v>
      </c>
      <c r="D102" s="68">
        <f>+D59</f>
        <v>0</v>
      </c>
      <c r="E102" s="68">
        <f>+E59</f>
        <v>0</v>
      </c>
      <c r="F102" s="3"/>
      <c r="G102" s="118" t="e">
        <f>IF(AND($C$101&gt;0.05,$C$101&lt;=0.1),2,0)</f>
        <v>#DIV/0!</v>
      </c>
      <c r="H102" s="118" t="e">
        <f>IF(AND($D$101&gt;0.05,$D$101&lt;=0.1),2,0)</f>
        <v>#DIV/0!</v>
      </c>
      <c r="I102" s="118" t="e">
        <f>IF(AND($E$101&gt;0.05,$E$101&lt;=0.1),2,0)</f>
        <v>#DIV/0!</v>
      </c>
      <c r="J102" s="4" t="s">
        <v>152</v>
      </c>
    </row>
    <row r="103" spans="1:10" ht="12.75">
      <c r="A103" s="68" t="str">
        <f>+A40</f>
        <v>A.1)</v>
      </c>
      <c r="B103" s="68" t="str">
        <f>+B40</f>
        <v>Ricavi delle vendite e delle prestazioni</v>
      </c>
      <c r="C103" s="68">
        <f>+C40</f>
        <v>0</v>
      </c>
      <c r="D103" s="68">
        <f>+D40</f>
        <v>0</v>
      </c>
      <c r="E103" s="68">
        <f>+E40</f>
        <v>0</v>
      </c>
      <c r="F103" s="3"/>
      <c r="G103" s="118" t="e">
        <f>IF(AND($C$101&gt;0.1,$C$101&lt;=0.2),1,0)</f>
        <v>#DIV/0!</v>
      </c>
      <c r="H103" s="118" t="e">
        <f>IF(AND($D$101&gt;0.1,$D$101&lt;=0.2),1,0)</f>
        <v>#DIV/0!</v>
      </c>
      <c r="I103" s="118" t="e">
        <f>IF(AND($E$101&gt;0.1,$E$101&lt;=0.2),1,0)</f>
        <v>#DIV/0!</v>
      </c>
      <c r="J103" s="4" t="s">
        <v>153</v>
      </c>
    </row>
    <row r="104" spans="1:10" ht="15.75">
      <c r="A104" s="39"/>
      <c r="B104" s="30"/>
      <c r="C104" s="40"/>
      <c r="D104" s="40"/>
      <c r="E104" s="41"/>
      <c r="G104" s="114" t="e">
        <f>IF($C$101&gt;0.2,0,0)</f>
        <v>#DIV/0!</v>
      </c>
      <c r="H104" s="114" t="e">
        <f>IF($D$101&gt;0.2,0,0)</f>
        <v>#DIV/0!</v>
      </c>
      <c r="I104" s="114" t="e">
        <f>IF($E$101&gt;0.2,0,0)</f>
        <v>#DIV/0!</v>
      </c>
      <c r="J104" s="4" t="s">
        <v>154</v>
      </c>
    </row>
    <row r="105" spans="1:9" ht="15.75">
      <c r="A105" s="39"/>
      <c r="B105" s="54" t="s">
        <v>110</v>
      </c>
      <c r="C105" s="55" t="e">
        <f>+G105</f>
        <v>#DIV/0!</v>
      </c>
      <c r="D105" s="55" t="e">
        <f>+H105</f>
        <v>#DIV/0!</v>
      </c>
      <c r="E105" s="56" t="e">
        <f>+I105</f>
        <v>#DIV/0!</v>
      </c>
      <c r="G105" s="112" t="e">
        <f>SUM(G101:G104)</f>
        <v>#DIV/0!</v>
      </c>
      <c r="H105" s="112" t="e">
        <f>SUM(H101:H104)</f>
        <v>#DIV/0!</v>
      </c>
      <c r="I105" s="112" t="e">
        <f>SUM(I101:I104)</f>
        <v>#DIV/0!</v>
      </c>
    </row>
    <row r="106" spans="1:5" ht="15.75">
      <c r="A106" s="39"/>
      <c r="B106" s="30"/>
      <c r="C106" s="40"/>
      <c r="D106" s="40"/>
      <c r="E106" s="41"/>
    </row>
    <row r="107" spans="1:10" ht="15.75">
      <c r="A107" s="39"/>
      <c r="B107" s="69" t="s">
        <v>111</v>
      </c>
      <c r="C107" s="70" t="e">
        <f>+C85+C98+C105</f>
        <v>#DIV/0!</v>
      </c>
      <c r="D107" s="70" t="e">
        <f>+D85+D98+D105</f>
        <v>#DIV/0!</v>
      </c>
      <c r="E107" s="70" t="e">
        <f>+E85+E98+E105</f>
        <v>#DIV/0!</v>
      </c>
      <c r="G107" s="102" t="e">
        <f>IF($C$107&gt;=6,1,0)</f>
        <v>#DIV/0!</v>
      </c>
      <c r="H107" s="102" t="e">
        <f>IF($D$107&gt;=6,1,0)</f>
        <v>#DIV/0!</v>
      </c>
      <c r="I107" s="102" t="e">
        <f>IF($E$107&gt;=6,1,0)</f>
        <v>#DIV/0!</v>
      </c>
      <c r="J107" s="64" t="s">
        <v>155</v>
      </c>
    </row>
    <row r="108" spans="1:10" ht="15.75">
      <c r="A108" s="39"/>
      <c r="B108" s="30"/>
      <c r="C108" s="40"/>
      <c r="D108" s="40"/>
      <c r="E108" s="41"/>
      <c r="G108" s="102" t="e">
        <f>IF(AND($C$107&gt;=4,$C$107&lt;=5),2,0)</f>
        <v>#DIV/0!</v>
      </c>
      <c r="H108" s="102" t="e">
        <f>IF(AND($D$107&gt;=4,$D$107&lt;=5),2,0)</f>
        <v>#DIV/0!</v>
      </c>
      <c r="I108" s="102" t="e">
        <f>IF(AND($E$107&gt;=4,$E$107&lt;=5),2,0)</f>
        <v>#DIV/0!</v>
      </c>
      <c r="J108" s="64" t="s">
        <v>156</v>
      </c>
    </row>
    <row r="109" spans="1:10" ht="15.75">
      <c r="A109" s="39"/>
      <c r="B109" s="69" t="s">
        <v>112</v>
      </c>
      <c r="C109" s="71" t="e">
        <f>IF($G$107=1,"A","")</f>
        <v>#DIV/0!</v>
      </c>
      <c r="D109" s="71" t="e">
        <f>IF($H$107=1,"A","")</f>
        <v>#DIV/0!</v>
      </c>
      <c r="E109" s="72" t="e">
        <f>IF($I$107=1,"A","")</f>
        <v>#DIV/0!</v>
      </c>
      <c r="G109" s="102" t="e">
        <f>IF($C$107&lt;4,3,0)</f>
        <v>#DIV/0!</v>
      </c>
      <c r="H109" s="102" t="e">
        <f>IF($D$107&lt;4,3,0)</f>
        <v>#DIV/0!</v>
      </c>
      <c r="I109" s="102" t="e">
        <f>IF($E$107&lt;4,3,0)</f>
        <v>#DIV/0!</v>
      </c>
      <c r="J109" s="64" t="s">
        <v>157</v>
      </c>
    </row>
    <row r="110" spans="1:9" ht="15.75">
      <c r="A110" s="39"/>
      <c r="B110" s="30"/>
      <c r="C110" s="18" t="e">
        <f>IF($G$108=2,"B","")</f>
        <v>#DIV/0!</v>
      </c>
      <c r="D110" s="18" t="e">
        <f>IF($H$108=2,"B","")</f>
        <v>#DIV/0!</v>
      </c>
      <c r="E110" s="73" t="e">
        <f>IF($I$108=2,"B","")</f>
        <v>#DIV/0!</v>
      </c>
      <c r="G110" s="112" t="e">
        <f>SUM(G107:G109)</f>
        <v>#DIV/0!</v>
      </c>
      <c r="H110" s="112" t="e">
        <f>SUM(H107:H109)</f>
        <v>#DIV/0!</v>
      </c>
      <c r="I110" s="112"/>
    </row>
    <row r="111" spans="1:5" ht="15.75">
      <c r="A111" s="39"/>
      <c r="B111" s="30"/>
      <c r="C111" s="10" t="e">
        <f>IF($G$109=3,"C","")</f>
        <v>#DIV/0!</v>
      </c>
      <c r="D111" s="10" t="e">
        <f>IF($H$109=3,"C","")</f>
        <v>#DIV/0!</v>
      </c>
      <c r="E111" s="74" t="e">
        <f>IF($I$109=3,"C","")</f>
        <v>#DIV/0!</v>
      </c>
    </row>
    <row r="112" spans="1:5" ht="15.75">
      <c r="A112" s="39"/>
      <c r="B112" s="30"/>
      <c r="C112" s="40"/>
      <c r="D112" s="40"/>
      <c r="E112" s="41"/>
    </row>
    <row r="113" spans="1:5" ht="15.75">
      <c r="A113" s="39"/>
      <c r="B113" s="128" t="s">
        <v>142</v>
      </c>
      <c r="C113" s="131" t="e">
        <f>IF(AND($G$110=1,$H$110=1),"Stato 1 Positiva",0)</f>
        <v>#DIV/0!</v>
      </c>
      <c r="D113" s="131"/>
      <c r="E113" s="131"/>
    </row>
    <row r="114" spans="1:5" ht="16.5" thickBot="1">
      <c r="A114" s="39"/>
      <c r="B114" s="30"/>
      <c r="C114" s="132" t="e">
        <f>IF(AND($G$110=2,$H$110=1),"Stato 1 Positiva","")</f>
        <v>#DIV/0!</v>
      </c>
      <c r="D114" s="132"/>
      <c r="E114" s="132"/>
    </row>
    <row r="115" spans="1:5" ht="15.75">
      <c r="A115" s="39"/>
      <c r="B115" s="30"/>
      <c r="C115" s="133" t="e">
        <f>IF(AND($G$110=1,$H$110=2),"Stato 2 da approfondire","")</f>
        <v>#DIV/0!</v>
      </c>
      <c r="D115" s="133"/>
      <c r="E115" s="133"/>
    </row>
    <row r="116" spans="1:5" ht="15.75">
      <c r="A116" s="39"/>
      <c r="B116" s="30"/>
      <c r="C116" s="131" t="e">
        <f>IF(AND($G$110=2,$H$110=2),"Stato 2 da approfondire","")</f>
        <v>#DIV/0!</v>
      </c>
      <c r="D116" s="131"/>
      <c r="E116" s="131"/>
    </row>
    <row r="117" spans="1:5" ht="15.75">
      <c r="A117" s="39"/>
      <c r="B117" s="30"/>
      <c r="C117" s="131" t="e">
        <f>IF(AND($G$110=3,$H$110=2),"Stato 2 da approfondire","")</f>
        <v>#DIV/0!</v>
      </c>
      <c r="D117" s="131"/>
      <c r="E117" s="131"/>
    </row>
    <row r="118" spans="1:5" ht="15.75">
      <c r="A118" s="39"/>
      <c r="B118" s="30"/>
      <c r="C118" s="131" t="e">
        <f>IF(AND($G$110=3,$H$110=1),"Stato 2 da approfondire","")</f>
        <v>#DIV/0!</v>
      </c>
      <c r="D118" s="131"/>
      <c r="E118" s="131"/>
    </row>
    <row r="119" spans="1:5" ht="16.5" thickBot="1">
      <c r="A119" s="39"/>
      <c r="B119" s="30"/>
      <c r="C119" s="132" t="e">
        <f>IF(AND($G$110=1,$H$110=3),"Stato 2 da approfondire","")</f>
        <v>#DIV/0!</v>
      </c>
      <c r="D119" s="132"/>
      <c r="E119" s="132"/>
    </row>
    <row r="120" spans="1:5" ht="15.75">
      <c r="A120" s="39"/>
      <c r="B120" s="30"/>
      <c r="C120" s="133" t="e">
        <f>IF(AND($G$110=2,$H$110=3),"Stato3 di norma negativa ","")</f>
        <v>#DIV/0!</v>
      </c>
      <c r="D120" s="133"/>
      <c r="E120" s="133"/>
    </row>
    <row r="121" spans="1:5" ht="15.75">
      <c r="A121" s="39"/>
      <c r="B121" s="30"/>
      <c r="C121" s="131" t="e">
        <f>IF(AND($G$110=3,$H$110=3),"Stato3 di norma negativa ","")</f>
        <v>#DIV/0!</v>
      </c>
      <c r="D121" s="131"/>
      <c r="E121" s="131"/>
    </row>
    <row r="122" spans="1:5" ht="15.75">
      <c r="A122" s="39"/>
      <c r="B122" s="30"/>
      <c r="C122" s="40"/>
      <c r="D122" s="40"/>
      <c r="E122" s="41"/>
    </row>
    <row r="123" spans="1:6" ht="25.5">
      <c r="A123" s="34" t="s">
        <v>113</v>
      </c>
      <c r="B123" s="35"/>
      <c r="C123" s="7" t="s">
        <v>1</v>
      </c>
      <c r="D123" s="7" t="s">
        <v>2</v>
      </c>
      <c r="E123" s="7" t="s">
        <v>3</v>
      </c>
      <c r="F123" s="4"/>
    </row>
    <row r="124" spans="1:6" ht="15.75">
      <c r="A124" s="36"/>
      <c r="B124" s="37"/>
      <c r="C124" s="10">
        <f>+C4</f>
        <v>2000</v>
      </c>
      <c r="D124" s="10">
        <f>+D4</f>
        <v>2001</v>
      </c>
      <c r="E124" s="38">
        <f>+E4</f>
        <v>37621</v>
      </c>
      <c r="F124" s="4"/>
    </row>
    <row r="125" ht="15.75">
      <c r="A125" s="75"/>
    </row>
    <row r="126" spans="1:11" ht="12.75">
      <c r="A126" s="76" t="s">
        <v>114</v>
      </c>
      <c r="B126" s="77"/>
      <c r="C126" s="78">
        <f>+C133-C138</f>
        <v>0</v>
      </c>
      <c r="D126" s="78">
        <f>+D133-D138</f>
        <v>0</v>
      </c>
      <c r="E126" s="78">
        <f>+E133-E138</f>
        <v>0</v>
      </c>
      <c r="F126" s="119"/>
      <c r="G126" s="118"/>
      <c r="H126" s="118"/>
      <c r="I126" s="118"/>
      <c r="J126" s="3"/>
      <c r="K126" s="3"/>
    </row>
    <row r="127" spans="1:11" ht="12.75">
      <c r="A127" s="79" t="s">
        <v>115</v>
      </c>
      <c r="B127" s="62"/>
      <c r="C127" s="48"/>
      <c r="D127" s="63"/>
      <c r="E127" s="48"/>
      <c r="F127" s="113"/>
      <c r="G127" s="114"/>
      <c r="H127" s="114"/>
      <c r="I127" s="114"/>
      <c r="J127" s="48"/>
      <c r="K127" s="48"/>
    </row>
    <row r="128" spans="1:11" ht="12.75">
      <c r="A128" s="64"/>
      <c r="B128" s="46"/>
      <c r="C128" s="48"/>
      <c r="D128" s="48"/>
      <c r="E128" s="48"/>
      <c r="F128" s="115"/>
      <c r="G128" s="116"/>
      <c r="H128" s="116"/>
      <c r="I128" s="116"/>
      <c r="J128" s="46"/>
      <c r="K128" s="46"/>
    </row>
    <row r="129" spans="1:11" ht="12.75">
      <c r="A129" s="80" t="str">
        <f>+A29</f>
        <v>D.1)</v>
      </c>
      <c r="B129" s="80" t="str">
        <f>+B29</f>
        <v>Debiti esigibili oltre l'esercizio successivo</v>
      </c>
      <c r="C129" s="81">
        <f>+C29</f>
        <v>0</v>
      </c>
      <c r="D129" s="81">
        <f>+D29</f>
        <v>0</v>
      </c>
      <c r="E129" s="81">
        <f>+E29</f>
        <v>0</v>
      </c>
      <c r="F129" s="115"/>
      <c r="G129" s="116"/>
      <c r="H129" s="116"/>
      <c r="I129" s="116"/>
      <c r="J129" s="46"/>
      <c r="K129" s="46"/>
    </row>
    <row r="130" spans="1:11" ht="12.75">
      <c r="A130" s="80" t="str">
        <f>+A26</f>
        <v>A)</v>
      </c>
      <c r="B130" s="80" t="str">
        <f>+B26</f>
        <v>PATRIMONIO NETTO</v>
      </c>
      <c r="C130" s="81">
        <f>+C26</f>
        <v>0</v>
      </c>
      <c r="D130" s="81">
        <f>+D26</f>
        <v>0</v>
      </c>
      <c r="E130" s="81">
        <f>+E26</f>
        <v>0</v>
      </c>
      <c r="F130" s="115"/>
      <c r="G130" s="116"/>
      <c r="H130" s="116"/>
      <c r="I130" s="116"/>
      <c r="J130" s="46"/>
      <c r="K130" s="46"/>
    </row>
    <row r="131" spans="1:11" ht="12.75">
      <c r="A131" s="80" t="str">
        <f>+A28</f>
        <v>C)</v>
      </c>
      <c r="B131" s="80" t="str">
        <f>+B28</f>
        <v>T.F.R. DI LAVORO SUBORDINATO</v>
      </c>
      <c r="C131" s="81">
        <f>+C28</f>
        <v>0</v>
      </c>
      <c r="D131" s="81">
        <f>+D28</f>
        <v>0</v>
      </c>
      <c r="E131" s="81">
        <f>+E28</f>
        <v>0</v>
      </c>
      <c r="F131" s="115"/>
      <c r="G131" s="116"/>
      <c r="H131" s="116"/>
      <c r="I131" s="116"/>
      <c r="J131" s="46"/>
      <c r="K131" s="46"/>
    </row>
    <row r="132" spans="1:11" ht="12.75">
      <c r="A132" s="80" t="str">
        <f>+A27</f>
        <v>B)</v>
      </c>
      <c r="B132" s="80" t="str">
        <f>+B27</f>
        <v>FONDI PER RISCHI E ONERI</v>
      </c>
      <c r="C132" s="81">
        <f>+C27</f>
        <v>0</v>
      </c>
      <c r="D132" s="81">
        <f>+D27</f>
        <v>0</v>
      </c>
      <c r="E132" s="81">
        <f>+E27</f>
        <v>0</v>
      </c>
      <c r="F132" s="115"/>
      <c r="G132" s="116"/>
      <c r="H132" s="116"/>
      <c r="I132" s="116"/>
      <c r="J132" s="46"/>
      <c r="K132" s="46"/>
    </row>
    <row r="133" spans="1:11" ht="12.75">
      <c r="A133" s="82"/>
      <c r="B133" s="82"/>
      <c r="C133" s="81">
        <f>SUM(C129:C132)</f>
        <v>0</v>
      </c>
      <c r="D133" s="81">
        <f>SUM(D129:D132)</f>
        <v>0</v>
      </c>
      <c r="E133" s="81">
        <f>SUM(E129:E132)</f>
        <v>0</v>
      </c>
      <c r="F133" s="115"/>
      <c r="G133" s="116"/>
      <c r="H133" s="116"/>
      <c r="I133" s="116"/>
      <c r="J133" s="46"/>
      <c r="K133" s="46"/>
    </row>
    <row r="134" spans="1:11" ht="12.75">
      <c r="A134" s="83"/>
      <c r="B134" s="46"/>
      <c r="C134" s="48"/>
      <c r="D134" s="48"/>
      <c r="E134" s="48"/>
      <c r="F134" s="115"/>
      <c r="G134" s="116"/>
      <c r="H134" s="116"/>
      <c r="I134" s="116"/>
      <c r="J134" s="46"/>
      <c r="K134" s="46"/>
    </row>
    <row r="135" spans="1:11" ht="12.75">
      <c r="A135" s="83"/>
      <c r="B135" s="46"/>
      <c r="C135" s="48"/>
      <c r="D135" s="48"/>
      <c r="E135" s="48"/>
      <c r="F135" s="115"/>
      <c r="G135" s="116"/>
      <c r="H135" s="116"/>
      <c r="I135" s="116"/>
      <c r="J135" s="46"/>
      <c r="K135" s="46"/>
    </row>
    <row r="136" spans="1:11" ht="12.75">
      <c r="A136" s="80" t="str">
        <f>+A9</f>
        <v>B)</v>
      </c>
      <c r="B136" s="80" t="str">
        <f>+B9</f>
        <v>IMMOBILIZZAZIONI (B.I+B.II+B.III)</v>
      </c>
      <c r="C136" s="81">
        <f>+C9</f>
        <v>0</v>
      </c>
      <c r="D136" s="81">
        <f>+D9</f>
        <v>0</v>
      </c>
      <c r="E136" s="81">
        <f>+E9</f>
        <v>0</v>
      </c>
      <c r="F136" s="115"/>
      <c r="G136" s="116"/>
      <c r="H136" s="116"/>
      <c r="I136" s="116"/>
      <c r="J136" s="46"/>
      <c r="K136" s="46"/>
    </row>
    <row r="137" spans="1:11" ht="12.75">
      <c r="A137" s="80" t="str">
        <f>+A11</f>
        <v>C.II.1)</v>
      </c>
      <c r="B137" s="80" t="str">
        <f>+B11</f>
        <v>Crediti esigibili oltre l'esercizio successivo</v>
      </c>
      <c r="C137" s="81">
        <f>+C11</f>
        <v>0</v>
      </c>
      <c r="D137" s="81">
        <f>+D11</f>
        <v>0</v>
      </c>
      <c r="E137" s="81">
        <f>+E11</f>
        <v>0</v>
      </c>
      <c r="F137" s="115"/>
      <c r="G137" s="116"/>
      <c r="H137" s="116"/>
      <c r="I137" s="116"/>
      <c r="J137" s="46"/>
      <c r="K137" s="46"/>
    </row>
    <row r="138" spans="1:11" ht="12.75">
      <c r="A138" s="82"/>
      <c r="B138" s="82"/>
      <c r="C138" s="81">
        <f>SUM(C136:C137)</f>
        <v>0</v>
      </c>
      <c r="D138" s="81">
        <f>SUM(D136:D137)</f>
        <v>0</v>
      </c>
      <c r="E138" s="81">
        <f>SUM(E136:E137)</f>
        <v>0</v>
      </c>
      <c r="F138" s="115"/>
      <c r="G138" s="116"/>
      <c r="H138" s="116"/>
      <c r="I138" s="116"/>
      <c r="J138" s="46"/>
      <c r="K138" s="46"/>
    </row>
    <row r="139" spans="1:11" ht="12.75">
      <c r="A139" s="83"/>
      <c r="B139" s="46"/>
      <c r="C139" s="48"/>
      <c r="D139" s="48"/>
      <c r="E139" s="48"/>
      <c r="F139" s="115"/>
      <c r="G139" s="116"/>
      <c r="H139" s="116"/>
      <c r="I139" s="116"/>
      <c r="J139" s="46"/>
      <c r="K139" s="46"/>
    </row>
    <row r="140" spans="1:11" ht="12.75">
      <c r="A140" s="84" t="s">
        <v>116</v>
      </c>
      <c r="B140" s="85"/>
      <c r="C140" s="86" t="e">
        <f>+C144/C147</f>
        <v>#DIV/0!</v>
      </c>
      <c r="D140" s="86" t="e">
        <f>+D144/D147</f>
        <v>#DIV/0!</v>
      </c>
      <c r="E140" s="87" t="e">
        <f>+E144/E147</f>
        <v>#DIV/0!</v>
      </c>
      <c r="F140" s="120"/>
      <c r="G140" s="121"/>
      <c r="H140" s="121"/>
      <c r="I140" s="121"/>
      <c r="J140" s="122"/>
      <c r="K140" s="122"/>
    </row>
    <row r="141" ht="12.75">
      <c r="B141" s="88"/>
    </row>
    <row r="142" spans="1:5" ht="12.75">
      <c r="A142" s="80" t="str">
        <f>+A29</f>
        <v>D.1)</v>
      </c>
      <c r="B142" s="80" t="str">
        <f aca="true" t="shared" si="0" ref="B142:D143">+B29</f>
        <v>Debiti esigibili oltre l'esercizio successivo</v>
      </c>
      <c r="C142" s="81">
        <f>+C29</f>
        <v>0</v>
      </c>
      <c r="D142" s="81">
        <f t="shared" si="0"/>
        <v>0</v>
      </c>
      <c r="E142" s="81">
        <f>+E29</f>
        <v>0</v>
      </c>
    </row>
    <row r="143" spans="1:5" ht="12.75">
      <c r="A143" s="80" t="str">
        <f>+A30</f>
        <v>D.2)</v>
      </c>
      <c r="B143" s="80" t="str">
        <f t="shared" si="0"/>
        <v>Debiti esigibili entro l'esercizio successivo</v>
      </c>
      <c r="C143" s="81">
        <f>+C30</f>
        <v>0</v>
      </c>
      <c r="D143" s="81">
        <f t="shared" si="0"/>
        <v>0</v>
      </c>
      <c r="E143" s="81">
        <f>+E30</f>
        <v>0</v>
      </c>
    </row>
    <row r="144" spans="1:5" ht="12.75">
      <c r="A144" s="82"/>
      <c r="B144" s="82"/>
      <c r="C144" s="81">
        <f>SUM(C142:C143)</f>
        <v>0</v>
      </c>
      <c r="D144" s="81">
        <f>SUM(D142:D143)</f>
        <v>0</v>
      </c>
      <c r="E144" s="81">
        <f>SUM(E142:E143)</f>
        <v>0</v>
      </c>
    </row>
    <row r="145" spans="3:5" ht="12.75">
      <c r="C145" s="31"/>
      <c r="D145" s="31"/>
      <c r="E145" s="31"/>
    </row>
    <row r="146" spans="1:5" ht="12.75">
      <c r="A146" s="80" t="str">
        <f>+A26</f>
        <v>A)</v>
      </c>
      <c r="B146" s="80" t="str">
        <f>+B26</f>
        <v>PATRIMONIO NETTO</v>
      </c>
      <c r="C146" s="81">
        <f>+C26</f>
        <v>0</v>
      </c>
      <c r="D146" s="81">
        <f>+D26</f>
        <v>0</v>
      </c>
      <c r="E146" s="81">
        <f>+E26</f>
        <v>0</v>
      </c>
    </row>
    <row r="147" spans="1:5" ht="12.75">
      <c r="A147" s="82"/>
      <c r="B147" s="82"/>
      <c r="C147" s="81">
        <f>SUM(C146)</f>
        <v>0</v>
      </c>
      <c r="D147" s="81">
        <f>SUM(D146)</f>
        <v>0</v>
      </c>
      <c r="E147" s="81">
        <f>SUM(E146)</f>
        <v>0</v>
      </c>
    </row>
    <row r="149" spans="1:11" ht="12.75">
      <c r="A149" s="84" t="s">
        <v>117</v>
      </c>
      <c r="B149" s="85"/>
      <c r="C149" s="86" t="e">
        <f>+C153/C156</f>
        <v>#DIV/0!</v>
      </c>
      <c r="D149" s="86" t="e">
        <f>+D153/D156</f>
        <v>#DIV/0!</v>
      </c>
      <c r="E149" s="87" t="e">
        <f>+E153/E156</f>
        <v>#DIV/0!</v>
      </c>
      <c r="F149" s="119"/>
      <c r="G149" s="118"/>
      <c r="H149" s="118"/>
      <c r="I149" s="118"/>
      <c r="J149" s="3"/>
      <c r="K149" s="3"/>
    </row>
    <row r="151" spans="1:5" ht="12.75">
      <c r="A151" s="80" t="str">
        <f>+A12</f>
        <v>C.II.2)</v>
      </c>
      <c r="B151" s="80" t="str">
        <f>+B12</f>
        <v>Crediti esigibili entro l'esercizio successivo</v>
      </c>
      <c r="C151" s="81">
        <f>+C12</f>
        <v>0</v>
      </c>
      <c r="D151" s="81">
        <f>+D12</f>
        <v>0</v>
      </c>
      <c r="E151" s="81">
        <f>+E12</f>
        <v>0</v>
      </c>
    </row>
    <row r="152" spans="1:5" ht="12.75">
      <c r="A152" s="80" t="str">
        <f>+A15</f>
        <v>C IV)</v>
      </c>
      <c r="B152" s="80" t="str">
        <f>+B15</f>
        <v>Disponibilità liquide</v>
      </c>
      <c r="C152" s="81">
        <f>+C15</f>
        <v>0</v>
      </c>
      <c r="D152" s="81">
        <f>+D15</f>
        <v>0</v>
      </c>
      <c r="E152" s="81">
        <f>+E15</f>
        <v>0</v>
      </c>
    </row>
    <row r="153" spans="1:5" ht="12.75">
      <c r="A153" s="82"/>
      <c r="B153" s="82"/>
      <c r="C153" s="81">
        <f>SUM(C151:C152)</f>
        <v>0</v>
      </c>
      <c r="D153" s="81">
        <f>SUM(D151:D152)</f>
        <v>0</v>
      </c>
      <c r="E153" s="81">
        <f>SUM(E151:E152)</f>
        <v>0</v>
      </c>
    </row>
    <row r="154" spans="3:5" ht="12.75">
      <c r="C154" s="31"/>
      <c r="D154" s="31"/>
      <c r="E154" s="31"/>
    </row>
    <row r="155" spans="1:5" ht="12.75">
      <c r="A155" s="80" t="str">
        <f>+A30</f>
        <v>D.2)</v>
      </c>
      <c r="B155" s="80" t="str">
        <f>+B30</f>
        <v>Debiti esigibili entro l'esercizio successivo</v>
      </c>
      <c r="C155" s="81">
        <f>+C30</f>
        <v>0</v>
      </c>
      <c r="D155" s="81">
        <f>+D30</f>
        <v>0</v>
      </c>
      <c r="E155" s="81">
        <f>+E30</f>
        <v>0</v>
      </c>
    </row>
    <row r="156" spans="1:5" ht="12.75">
      <c r="A156" s="82"/>
      <c r="B156" s="82"/>
      <c r="C156" s="81">
        <f>SUM(C155)</f>
        <v>0</v>
      </c>
      <c r="D156" s="81">
        <f>SUM(D155)</f>
        <v>0</v>
      </c>
      <c r="E156" s="81">
        <f>SUM(E155)</f>
        <v>0</v>
      </c>
    </row>
    <row r="158" spans="1:11" ht="12.75">
      <c r="A158" s="84" t="s">
        <v>118</v>
      </c>
      <c r="B158" s="85"/>
      <c r="C158" s="86" t="e">
        <f>+C163/C166</f>
        <v>#DIV/0!</v>
      </c>
      <c r="D158" s="86" t="e">
        <f>+D163/D166</f>
        <v>#DIV/0!</v>
      </c>
      <c r="E158" s="87" t="e">
        <f>+E163/E166</f>
        <v>#DIV/0!</v>
      </c>
      <c r="F158" s="119"/>
      <c r="G158" s="118"/>
      <c r="H158" s="118"/>
      <c r="I158" s="118"/>
      <c r="J158" s="3"/>
      <c r="K158" s="3"/>
    </row>
    <row r="160" spans="1:5" ht="12.75">
      <c r="A160" s="80" t="str">
        <f>+A151</f>
        <v>C.II.2)</v>
      </c>
      <c r="B160" s="80" t="str">
        <f aca="true" t="shared" si="1" ref="B160:D161">+B151</f>
        <v>Crediti esigibili entro l'esercizio successivo</v>
      </c>
      <c r="C160" s="81">
        <f>+C151</f>
        <v>0</v>
      </c>
      <c r="D160" s="81">
        <f t="shared" si="1"/>
        <v>0</v>
      </c>
      <c r="E160" s="81">
        <f>+E151</f>
        <v>0</v>
      </c>
    </row>
    <row r="161" spans="1:5" ht="12.75">
      <c r="A161" s="80" t="str">
        <f>+A152</f>
        <v>C IV)</v>
      </c>
      <c r="B161" s="80" t="str">
        <f t="shared" si="1"/>
        <v>Disponibilità liquide</v>
      </c>
      <c r="C161" s="81">
        <f>+C152</f>
        <v>0</v>
      </c>
      <c r="D161" s="81">
        <f t="shared" si="1"/>
        <v>0</v>
      </c>
      <c r="E161" s="81">
        <f>+E152</f>
        <v>0</v>
      </c>
    </row>
    <row r="162" spans="1:5" ht="12.75">
      <c r="A162" s="80" t="str">
        <f>+A10</f>
        <v>C.I)</v>
      </c>
      <c r="B162" s="80" t="str">
        <f>+B10</f>
        <v>Rimanenze</v>
      </c>
      <c r="C162" s="81">
        <f>+C10</f>
        <v>0</v>
      </c>
      <c r="D162" s="81">
        <f>+D10</f>
        <v>0</v>
      </c>
      <c r="E162" s="81">
        <f>+E10</f>
        <v>0</v>
      </c>
    </row>
    <row r="163" spans="1:5" ht="12.75">
      <c r="A163" s="82"/>
      <c r="B163" s="82"/>
      <c r="C163" s="81">
        <f>SUM(C160:C162)</f>
        <v>0</v>
      </c>
      <c r="D163" s="81">
        <f>SUM(D160:D162)</f>
        <v>0</v>
      </c>
      <c r="E163" s="81">
        <f>SUM(E160:E162)</f>
        <v>0</v>
      </c>
    </row>
    <row r="164" spans="3:5" ht="12.75">
      <c r="C164" s="31"/>
      <c r="D164" s="31"/>
      <c r="E164" s="31"/>
    </row>
    <row r="165" spans="1:5" ht="12.75">
      <c r="A165" s="80" t="str">
        <f>+A155</f>
        <v>D.2)</v>
      </c>
      <c r="B165" s="80" t="str">
        <f>+B155</f>
        <v>Debiti esigibili entro l'esercizio successivo</v>
      </c>
      <c r="C165" s="81">
        <f>+C155</f>
        <v>0</v>
      </c>
      <c r="D165" s="81">
        <f>+D155</f>
        <v>0</v>
      </c>
      <c r="E165" s="81">
        <f>+E155</f>
        <v>0</v>
      </c>
    </row>
    <row r="166" spans="1:5" ht="12.75">
      <c r="A166" s="82"/>
      <c r="B166" s="82"/>
      <c r="C166" s="81">
        <f>SUM(C165)</f>
        <v>0</v>
      </c>
      <c r="D166" s="81">
        <f>SUM(D165)</f>
        <v>0</v>
      </c>
      <c r="E166" s="81">
        <f>SUM(E165)</f>
        <v>0</v>
      </c>
    </row>
    <row r="168" spans="1:11" ht="12.75">
      <c r="A168" s="84" t="s">
        <v>119</v>
      </c>
      <c r="B168" s="85"/>
      <c r="C168" s="86" t="e">
        <f>+C170/C172</f>
        <v>#DIV/0!</v>
      </c>
      <c r="D168" s="86" t="e">
        <f>+D170/D172</f>
        <v>#DIV/0!</v>
      </c>
      <c r="E168" s="87" t="e">
        <f>+E170/E172</f>
        <v>#DIV/0!</v>
      </c>
      <c r="F168" s="119"/>
      <c r="G168" s="118"/>
      <c r="H168" s="118"/>
      <c r="I168" s="118"/>
      <c r="J168" s="3"/>
      <c r="K168" s="3"/>
    </row>
    <row r="170" spans="1:5" ht="12.75">
      <c r="A170" s="80"/>
      <c r="B170" s="80" t="str">
        <f>+B56</f>
        <v>Risultato della gestione caratteristica   (A - B)</v>
      </c>
      <c r="C170" s="81">
        <f>+C56</f>
        <v>0</v>
      </c>
      <c r="D170" s="81">
        <f>+D56</f>
        <v>0</v>
      </c>
      <c r="E170" s="81">
        <f>+E56</f>
        <v>0</v>
      </c>
    </row>
    <row r="171" spans="3:5" ht="12.75">
      <c r="C171" s="31"/>
      <c r="D171" s="31"/>
      <c r="E171" s="31"/>
    </row>
    <row r="172" spans="1:5" ht="12.75">
      <c r="A172" s="80"/>
      <c r="B172" s="80" t="str">
        <f>+B18</f>
        <v>TOTALE ATTIVO</v>
      </c>
      <c r="C172" s="81">
        <f>+C18</f>
        <v>0</v>
      </c>
      <c r="D172" s="81">
        <f>+D18</f>
        <v>0</v>
      </c>
      <c r="E172" s="81">
        <f>+E18</f>
        <v>0</v>
      </c>
    </row>
    <row r="173" spans="1:5" ht="12.75">
      <c r="A173"/>
      <c r="B173"/>
      <c r="C173" s="89"/>
      <c r="D173" s="89"/>
      <c r="E173" s="89"/>
    </row>
    <row r="175" spans="1:6" ht="25.5">
      <c r="A175" s="34" t="s">
        <v>113</v>
      </c>
      <c r="B175" s="35"/>
      <c r="C175" s="7" t="s">
        <v>1</v>
      </c>
      <c r="D175" s="7" t="s">
        <v>2</v>
      </c>
      <c r="E175" s="7" t="s">
        <v>3</v>
      </c>
      <c r="F175" s="4"/>
    </row>
    <row r="176" spans="1:6" ht="15.75">
      <c r="A176" s="36"/>
      <c r="B176" s="37"/>
      <c r="C176" s="10">
        <f>+C75</f>
        <v>2000</v>
      </c>
      <c r="D176" s="10">
        <f>+D75</f>
        <v>2001</v>
      </c>
      <c r="E176" s="38">
        <f>+E75</f>
        <v>37621</v>
      </c>
      <c r="F176" s="4"/>
    </row>
    <row r="177" spans="1:6" ht="15.75">
      <c r="A177" s="75"/>
      <c r="F177" s="4"/>
    </row>
    <row r="178" spans="1:11" ht="12.75">
      <c r="A178" s="76" t="s">
        <v>120</v>
      </c>
      <c r="B178" s="77"/>
      <c r="C178" s="90" t="e">
        <f>+C180/C181</f>
        <v>#DIV/0!</v>
      </c>
      <c r="D178" s="90" t="e">
        <f>+D180/D181</f>
        <v>#DIV/0!</v>
      </c>
      <c r="E178" s="91" t="e">
        <f>+E180/E181</f>
        <v>#DIV/0!</v>
      </c>
      <c r="F178" s="3"/>
      <c r="G178" s="118"/>
      <c r="H178" s="118"/>
      <c r="I178" s="118"/>
      <c r="J178" s="3"/>
      <c r="K178" s="3"/>
    </row>
    <row r="179" spans="1:11" ht="12.75">
      <c r="A179" s="79" t="s">
        <v>121</v>
      </c>
      <c r="B179" s="62"/>
      <c r="C179" s="48"/>
      <c r="D179" s="63"/>
      <c r="E179" s="48"/>
      <c r="F179" s="48"/>
      <c r="G179" s="114"/>
      <c r="H179" s="114"/>
      <c r="I179" s="114"/>
      <c r="J179" s="48"/>
      <c r="K179" s="48"/>
    </row>
    <row r="180" spans="1:11" ht="12.75">
      <c r="A180" s="80" t="str">
        <f>+A26</f>
        <v>A)</v>
      </c>
      <c r="B180" s="80" t="str">
        <f>+B26</f>
        <v>PATRIMONIO NETTO</v>
      </c>
      <c r="C180" s="81">
        <f>+C26</f>
        <v>0</v>
      </c>
      <c r="D180" s="81">
        <f>+D26</f>
        <v>0</v>
      </c>
      <c r="E180" s="81">
        <f>+E26</f>
        <v>0</v>
      </c>
      <c r="F180" s="46"/>
      <c r="G180" s="116"/>
      <c r="H180" s="116"/>
      <c r="I180" s="116"/>
      <c r="J180" s="46"/>
      <c r="K180" s="46"/>
    </row>
    <row r="181" spans="1:11" ht="12.75">
      <c r="A181" s="80"/>
      <c r="B181" s="80" t="str">
        <f>+B18</f>
        <v>TOTALE ATTIVO</v>
      </c>
      <c r="C181" s="81">
        <f>+C18</f>
        <v>0</v>
      </c>
      <c r="D181" s="81">
        <f>+D18</f>
        <v>0</v>
      </c>
      <c r="E181" s="81">
        <f>+E18</f>
        <v>0</v>
      </c>
      <c r="F181" s="46"/>
      <c r="G181" s="116"/>
      <c r="H181" s="116"/>
      <c r="I181" s="116"/>
      <c r="J181" s="46"/>
      <c r="K181" s="46"/>
    </row>
    <row r="182" spans="1:11" ht="12.75">
      <c r="A182" s="83"/>
      <c r="B182" s="46"/>
      <c r="C182" s="48"/>
      <c r="D182" s="48"/>
      <c r="E182" s="48"/>
      <c r="F182" s="46"/>
      <c r="G182" s="116"/>
      <c r="H182" s="116"/>
      <c r="I182" s="116"/>
      <c r="J182" s="46"/>
      <c r="K182" s="46"/>
    </row>
    <row r="183" spans="1:11" ht="12.75">
      <c r="A183" s="83"/>
      <c r="B183" s="46"/>
      <c r="C183" s="48"/>
      <c r="D183" s="48"/>
      <c r="E183" s="48"/>
      <c r="F183" s="46"/>
      <c r="G183" s="116"/>
      <c r="H183" s="116"/>
      <c r="I183" s="116"/>
      <c r="J183" s="46"/>
      <c r="K183" s="46"/>
    </row>
    <row r="184" spans="1:11" ht="12.75">
      <c r="A184" s="84" t="s">
        <v>122</v>
      </c>
      <c r="B184" s="85"/>
      <c r="C184" s="92" t="e">
        <f>+C185/C186</f>
        <v>#DIV/0!</v>
      </c>
      <c r="D184" s="92" t="e">
        <f>+D185/D186</f>
        <v>#DIV/0!</v>
      </c>
      <c r="E184" s="92" t="e">
        <f>+E185/E186</f>
        <v>#DIV/0!</v>
      </c>
      <c r="F184" s="122"/>
      <c r="G184" s="121"/>
      <c r="H184" s="121"/>
      <c r="I184" s="121"/>
      <c r="J184" s="122"/>
      <c r="K184" s="122"/>
    </row>
    <row r="185" spans="1:11" ht="12.75">
      <c r="A185" s="93" t="str">
        <f>+A9</f>
        <v>B)</v>
      </c>
      <c r="B185" s="93" t="str">
        <f>+B9</f>
        <v>IMMOBILIZZAZIONI (B.I+B.II+B.III)</v>
      </c>
      <c r="C185" s="81">
        <f>+C9</f>
        <v>0</v>
      </c>
      <c r="D185" s="81">
        <f>+D9</f>
        <v>0</v>
      </c>
      <c r="E185" s="81">
        <f>+E9</f>
        <v>0</v>
      </c>
      <c r="F185" s="3"/>
      <c r="G185" s="118"/>
      <c r="H185" s="118"/>
      <c r="I185" s="118"/>
      <c r="J185" s="3"/>
      <c r="K185" s="3"/>
    </row>
    <row r="186" spans="1:11" ht="12.75">
      <c r="A186" s="93" t="str">
        <f>+A142</f>
        <v>D.1)</v>
      </c>
      <c r="B186" s="93" t="str">
        <f>+B142</f>
        <v>Debiti esigibili oltre l'esercizio successivo</v>
      </c>
      <c r="C186" s="81">
        <f>+C27+C28+C29</f>
        <v>0</v>
      </c>
      <c r="D186" s="81">
        <f>+D27+D28+D29</f>
        <v>0</v>
      </c>
      <c r="E186" s="81">
        <f>+E27+E28+E29</f>
        <v>0</v>
      </c>
      <c r="F186" s="3"/>
      <c r="G186" s="118"/>
      <c r="H186" s="118"/>
      <c r="I186" s="118"/>
      <c r="J186" s="3"/>
      <c r="K186" s="3"/>
    </row>
    <row r="187" spans="1:11" ht="12.75">
      <c r="A187" s="3"/>
      <c r="B187" s="3"/>
      <c r="F187" s="3"/>
      <c r="G187" s="118"/>
      <c r="H187" s="118"/>
      <c r="I187" s="118"/>
      <c r="J187" s="3"/>
      <c r="K187" s="3"/>
    </row>
    <row r="188" spans="1:11" ht="12.75">
      <c r="A188" s="3"/>
      <c r="B188" s="3"/>
      <c r="F188" s="3"/>
      <c r="G188" s="118"/>
      <c r="H188" s="118"/>
      <c r="I188" s="118"/>
      <c r="J188" s="3"/>
      <c r="K188" s="3"/>
    </row>
    <row r="189" spans="1:11" ht="12.75">
      <c r="A189" s="84" t="s">
        <v>123</v>
      </c>
      <c r="B189" s="85"/>
      <c r="C189" s="86" t="e">
        <f>+C190/C191</f>
        <v>#DIV/0!</v>
      </c>
      <c r="D189" s="86" t="e">
        <f>+D190/D191</f>
        <v>#DIV/0!</v>
      </c>
      <c r="E189" s="87" t="e">
        <f>+E190/E191</f>
        <v>#DIV/0!</v>
      </c>
      <c r="F189" s="3"/>
      <c r="G189" s="118"/>
      <c r="H189" s="118"/>
      <c r="I189" s="118"/>
      <c r="J189" s="3"/>
      <c r="K189" s="3"/>
    </row>
    <row r="190" spans="1:11" ht="12.75">
      <c r="A190" s="93"/>
      <c r="B190" s="93" t="str">
        <f>+B56</f>
        <v>Risultato della gestione caratteristica   (A - B)</v>
      </c>
      <c r="C190" s="93">
        <f>+C56</f>
        <v>0</v>
      </c>
      <c r="D190" s="93">
        <f>+D56</f>
        <v>0</v>
      </c>
      <c r="E190" s="94">
        <f>+E56</f>
        <v>0</v>
      </c>
      <c r="F190" s="3"/>
      <c r="G190" s="118"/>
      <c r="H190" s="118"/>
      <c r="I190" s="118"/>
      <c r="J190" s="3"/>
      <c r="K190" s="3"/>
    </row>
    <row r="191" spans="1:11" ht="12.75">
      <c r="A191" s="93" t="str">
        <f>+A45</f>
        <v>A)</v>
      </c>
      <c r="B191" s="93" t="str">
        <f>+B45</f>
        <v>Valore della produzione</v>
      </c>
      <c r="C191" s="93">
        <f>+C45</f>
        <v>0</v>
      </c>
      <c r="D191" s="93">
        <f>+D45</f>
        <v>0</v>
      </c>
      <c r="E191" s="94">
        <f>+E45</f>
        <v>0</v>
      </c>
      <c r="F191" s="3"/>
      <c r="G191" s="118"/>
      <c r="H191" s="118"/>
      <c r="I191" s="118"/>
      <c r="J191" s="3"/>
      <c r="K191" s="3"/>
    </row>
    <row r="192" spans="1:11" ht="12.75">
      <c r="A192" s="84" t="s">
        <v>124</v>
      </c>
      <c r="B192" s="85"/>
      <c r="C192" s="92" t="e">
        <f>+C193/C194</f>
        <v>#DIV/0!</v>
      </c>
      <c r="D192" s="92" t="e">
        <f>+D193/D194</f>
        <v>#DIV/0!</v>
      </c>
      <c r="E192" s="95" t="e">
        <f>+E193/E194</f>
        <v>#DIV/0!</v>
      </c>
      <c r="F192" s="3"/>
      <c r="G192" s="118"/>
      <c r="H192" s="118"/>
      <c r="I192" s="118"/>
      <c r="J192" s="3"/>
      <c r="K192" s="3"/>
    </row>
    <row r="193" spans="1:11" ht="12.75">
      <c r="A193" s="93" t="str">
        <f>+A191</f>
        <v>A)</v>
      </c>
      <c r="B193" s="93" t="str">
        <f>+B191</f>
        <v>Valore della produzione</v>
      </c>
      <c r="C193" s="81">
        <f>+C191</f>
        <v>0</v>
      </c>
      <c r="D193" s="81">
        <f>+D191</f>
        <v>0</v>
      </c>
      <c r="E193" s="96">
        <f>+E191</f>
        <v>0</v>
      </c>
      <c r="F193" s="3"/>
      <c r="G193" s="118"/>
      <c r="H193" s="118"/>
      <c r="I193" s="118"/>
      <c r="J193" s="3"/>
      <c r="K193" s="3"/>
    </row>
    <row r="194" spans="1:11" ht="12.75">
      <c r="A194" s="93"/>
      <c r="B194" s="93" t="str">
        <f>+B18</f>
        <v>TOTALE ATTIVO</v>
      </c>
      <c r="C194" s="81">
        <f>+C18</f>
        <v>0</v>
      </c>
      <c r="D194" s="81">
        <f>+D18</f>
        <v>0</v>
      </c>
      <c r="E194" s="96">
        <f>+E18</f>
        <v>0</v>
      </c>
      <c r="F194" s="3"/>
      <c r="G194" s="118"/>
      <c r="H194" s="118"/>
      <c r="I194" s="118"/>
      <c r="J194" s="3"/>
      <c r="K194" s="3"/>
    </row>
    <row r="195" spans="1:11" ht="12.75">
      <c r="A195" s="97"/>
      <c r="B195" s="97"/>
      <c r="C195" s="81" t="e">
        <f>+(C189*C192)-C168</f>
        <v>#DIV/0!</v>
      </c>
      <c r="D195" s="81" t="e">
        <f>+(D189*D192)-D168</f>
        <v>#DIV/0!</v>
      </c>
      <c r="E195" s="96" t="e">
        <f>+(E189*E192)-E168</f>
        <v>#DIV/0!</v>
      </c>
      <c r="F195" s="3"/>
      <c r="G195" s="118"/>
      <c r="H195" s="118"/>
      <c r="I195" s="118"/>
      <c r="J195" s="3"/>
      <c r="K195" s="3"/>
    </row>
    <row r="196" spans="1:11" ht="12.75">
      <c r="A196" s="3"/>
      <c r="B196" s="3"/>
      <c r="E196" s="98"/>
      <c r="F196" s="3"/>
      <c r="G196" s="118"/>
      <c r="H196" s="118"/>
      <c r="I196" s="118"/>
      <c r="J196" s="3"/>
      <c r="K196" s="3"/>
    </row>
    <row r="197" spans="1:11" ht="12.75">
      <c r="A197" s="84" t="s">
        <v>125</v>
      </c>
      <c r="B197" s="85"/>
      <c r="C197" s="86" t="e">
        <f>+C198/C199</f>
        <v>#DIV/0!</v>
      </c>
      <c r="D197" s="86" t="e">
        <f>+D198/D199</f>
        <v>#DIV/0!</v>
      </c>
      <c r="E197" s="87" t="e">
        <f>+E198/E199</f>
        <v>#DIV/0!</v>
      </c>
      <c r="F197" s="3"/>
      <c r="G197" s="118"/>
      <c r="H197" s="118"/>
      <c r="I197" s="118"/>
      <c r="J197" s="3"/>
      <c r="K197" s="3"/>
    </row>
    <row r="198" spans="1:11" ht="12.75">
      <c r="A198" s="93"/>
      <c r="B198" s="93" t="str">
        <f>+B67</f>
        <v>Utile (perdita) dell'esercizio</v>
      </c>
      <c r="C198" s="93">
        <f>+C67</f>
        <v>0</v>
      </c>
      <c r="D198" s="93">
        <f>+D67</f>
        <v>0</v>
      </c>
      <c r="E198" s="94">
        <f>+E67</f>
        <v>0</v>
      </c>
      <c r="F198" s="3"/>
      <c r="G198" s="118"/>
      <c r="H198" s="118"/>
      <c r="I198" s="118"/>
      <c r="J198" s="3"/>
      <c r="K198" s="3"/>
    </row>
    <row r="199" spans="1:11" ht="12.75">
      <c r="A199" s="93"/>
      <c r="B199" s="93" t="str">
        <f>+B26</f>
        <v>PATRIMONIO NETTO</v>
      </c>
      <c r="C199" s="93">
        <f>+C26</f>
        <v>0</v>
      </c>
      <c r="D199" s="93">
        <f>+D26</f>
        <v>0</v>
      </c>
      <c r="E199" s="94">
        <f>+E26-E25</f>
        <v>0</v>
      </c>
      <c r="F199" s="3"/>
      <c r="G199" s="118"/>
      <c r="H199" s="118"/>
      <c r="I199" s="118"/>
      <c r="J199" s="3"/>
      <c r="K199" s="3"/>
    </row>
    <row r="200" spans="1:11" ht="12.75">
      <c r="A200" s="84" t="s">
        <v>126</v>
      </c>
      <c r="B200" s="85"/>
      <c r="C200" s="86" t="e">
        <f>+C201/C202</f>
        <v>#DIV/0!</v>
      </c>
      <c r="D200" s="86" t="e">
        <f>+D201/D202</f>
        <v>#DIV/0!</v>
      </c>
      <c r="E200" s="87" t="e">
        <f>+E201/E202</f>
        <v>#DIV/0!</v>
      </c>
      <c r="F200" s="3"/>
      <c r="G200" s="118"/>
      <c r="H200" s="118"/>
      <c r="I200" s="118"/>
      <c r="J200" s="3"/>
      <c r="K200" s="3"/>
    </row>
    <row r="201" spans="1:11" ht="12.75">
      <c r="A201" s="93"/>
      <c r="B201" s="93" t="str">
        <f>+B170</f>
        <v>Risultato della gestione caratteristica   (A - B)</v>
      </c>
      <c r="C201" s="81">
        <f>+C170</f>
        <v>0</v>
      </c>
      <c r="D201" s="81">
        <f>+D170</f>
        <v>0</v>
      </c>
      <c r="E201" s="96">
        <f>+E170</f>
        <v>0</v>
      </c>
      <c r="F201" s="3"/>
      <c r="G201" s="118"/>
      <c r="H201" s="118"/>
      <c r="I201" s="118"/>
      <c r="J201" s="3"/>
      <c r="K201" s="3"/>
    </row>
    <row r="202" spans="1:11" ht="12.75">
      <c r="A202" s="93"/>
      <c r="B202" s="93" t="str">
        <f>+B172</f>
        <v>TOTALE ATTIVO</v>
      </c>
      <c r="C202" s="81">
        <f>+C172</f>
        <v>0</v>
      </c>
      <c r="D202" s="81">
        <f>+D172</f>
        <v>0</v>
      </c>
      <c r="E202" s="96">
        <f>+E172</f>
        <v>0</v>
      </c>
      <c r="F202" s="3"/>
      <c r="G202" s="118"/>
      <c r="H202" s="118"/>
      <c r="I202" s="118"/>
      <c r="J202" s="3"/>
      <c r="K202" s="3"/>
    </row>
    <row r="203" spans="1:11" ht="12.75">
      <c r="A203" s="84" t="s">
        <v>127</v>
      </c>
      <c r="B203" s="85"/>
      <c r="C203" s="92" t="e">
        <f>+C204/C205</f>
        <v>#DIV/0!</v>
      </c>
      <c r="D203" s="92" t="e">
        <f>+D204/D205</f>
        <v>#DIV/0!</v>
      </c>
      <c r="E203" s="95" t="e">
        <f>+E204/E205</f>
        <v>#DIV/0!</v>
      </c>
      <c r="F203" s="3"/>
      <c r="G203" s="118"/>
      <c r="H203" s="118"/>
      <c r="I203" s="118"/>
      <c r="J203" s="3"/>
      <c r="K203" s="3"/>
    </row>
    <row r="204" spans="1:11" ht="12.75">
      <c r="A204" s="93"/>
      <c r="B204" s="93" t="str">
        <f>+B18</f>
        <v>TOTALE ATTIVO</v>
      </c>
      <c r="C204" s="81">
        <f>+C18</f>
        <v>0</v>
      </c>
      <c r="D204" s="81">
        <f>+D18</f>
        <v>0</v>
      </c>
      <c r="E204" s="96">
        <f>+E18</f>
        <v>0</v>
      </c>
      <c r="F204" s="3"/>
      <c r="G204" s="118"/>
      <c r="H204" s="118"/>
      <c r="I204" s="118"/>
      <c r="J204" s="3"/>
      <c r="K204" s="3"/>
    </row>
    <row r="205" spans="1:11" ht="12.75">
      <c r="A205" s="93"/>
      <c r="B205" s="93" t="str">
        <f>+B199</f>
        <v>PATRIMONIO NETTO</v>
      </c>
      <c r="C205" s="81">
        <f>+C199</f>
        <v>0</v>
      </c>
      <c r="D205" s="81">
        <f>+D199</f>
        <v>0</v>
      </c>
      <c r="E205" s="96">
        <f>+E199</f>
        <v>0</v>
      </c>
      <c r="F205" s="3"/>
      <c r="G205" s="118"/>
      <c r="H205" s="118"/>
      <c r="I205" s="118"/>
      <c r="J205" s="3"/>
      <c r="K205" s="3"/>
    </row>
    <row r="206" spans="1:11" ht="12.75">
      <c r="A206" s="84" t="s">
        <v>128</v>
      </c>
      <c r="B206" s="85"/>
      <c r="C206" s="92" t="e">
        <f>+C207/C208</f>
        <v>#DIV/0!</v>
      </c>
      <c r="D206" s="92" t="e">
        <f>+D207/D208</f>
        <v>#DIV/0!</v>
      </c>
      <c r="E206" s="95" t="e">
        <f>+E207/E208</f>
        <v>#DIV/0!</v>
      </c>
      <c r="F206" s="3"/>
      <c r="G206" s="118"/>
      <c r="H206" s="118"/>
      <c r="I206" s="118"/>
      <c r="J206" s="3"/>
      <c r="K206" s="3"/>
    </row>
    <row r="207" spans="1:11" ht="12.75">
      <c r="A207" s="93"/>
      <c r="B207" s="93" t="str">
        <f>+B198</f>
        <v>Utile (perdita) dell'esercizio</v>
      </c>
      <c r="C207" s="93">
        <f>+C198</f>
        <v>0</v>
      </c>
      <c r="D207" s="93">
        <f>+D198</f>
        <v>0</v>
      </c>
      <c r="E207" s="94">
        <f>+E198</f>
        <v>0</v>
      </c>
      <c r="F207" s="3"/>
      <c r="G207" s="118"/>
      <c r="H207" s="118"/>
      <c r="I207" s="118"/>
      <c r="J207" s="3"/>
      <c r="K207" s="3"/>
    </row>
    <row r="208" spans="1:11" ht="12.75">
      <c r="A208" s="93"/>
      <c r="B208" s="93" t="str">
        <f>+B201</f>
        <v>Risultato della gestione caratteristica   (A - B)</v>
      </c>
      <c r="C208" s="93">
        <f>+C201</f>
        <v>0</v>
      </c>
      <c r="D208" s="93">
        <f>+D201</f>
        <v>0</v>
      </c>
      <c r="E208" s="94">
        <f>+E201</f>
        <v>0</v>
      </c>
      <c r="F208" s="3"/>
      <c r="G208" s="118"/>
      <c r="H208" s="118"/>
      <c r="I208" s="118"/>
      <c r="J208" s="3"/>
      <c r="K208" s="3"/>
    </row>
    <row r="209" spans="1:11" ht="12.75">
      <c r="A209" s="97"/>
      <c r="B209" s="97"/>
      <c r="C209" s="81" t="e">
        <f>+(C200*C203*C206)-C197</f>
        <v>#DIV/0!</v>
      </c>
      <c r="D209" s="81" t="e">
        <f>+(D200*D203*D206)-D197</f>
        <v>#DIV/0!</v>
      </c>
      <c r="E209" s="96" t="e">
        <f>+(E200*E203*E206)-E197</f>
        <v>#DIV/0!</v>
      </c>
      <c r="F209" s="3"/>
      <c r="G209" s="118"/>
      <c r="H209" s="118"/>
      <c r="I209" s="118"/>
      <c r="J209" s="3"/>
      <c r="K209" s="3"/>
    </row>
    <row r="210" spans="1:11" ht="12.75">
      <c r="A210" s="3"/>
      <c r="B210" s="3"/>
      <c r="E210" s="98"/>
      <c r="F210" s="3"/>
      <c r="G210" s="118"/>
      <c r="H210" s="118"/>
      <c r="I210" s="118"/>
      <c r="J210" s="3"/>
      <c r="K210" s="3"/>
    </row>
    <row r="211" spans="1:11" ht="12.75">
      <c r="A211" s="84" t="s">
        <v>129</v>
      </c>
      <c r="B211" s="85"/>
      <c r="C211" s="99"/>
      <c r="D211" s="92">
        <f>SUM(D212:D217)</f>
        <v>0</v>
      </c>
      <c r="E211" s="95">
        <f>SUM(E212:E217)</f>
        <v>0</v>
      </c>
      <c r="F211" s="3"/>
      <c r="G211" s="118"/>
      <c r="H211" s="118"/>
      <c r="I211" s="118"/>
      <c r="J211" s="3"/>
      <c r="K211" s="3"/>
    </row>
    <row r="212" spans="1:11" ht="12.75">
      <c r="A212" s="93"/>
      <c r="B212" s="93" t="s">
        <v>130</v>
      </c>
      <c r="C212" s="93"/>
      <c r="D212" s="81">
        <f>+IF(SUM(D22:D24)&gt;SUM(C22:C24),+SUM(D22:D24)-SUM(C22:C24),0)</f>
        <v>0</v>
      </c>
      <c r="E212" s="96">
        <f>+IF(SUM(E22:E24)&gt;SUM(D22:D24),+SUM(E22:E24)-SUM(D22:D24),0)</f>
        <v>0</v>
      </c>
      <c r="F212" s="3"/>
      <c r="G212" s="118"/>
      <c r="H212" s="118"/>
      <c r="I212" s="118"/>
      <c r="J212" s="3"/>
      <c r="K212" s="3"/>
    </row>
    <row r="213" spans="1:11" ht="12.75">
      <c r="A213" s="93"/>
      <c r="B213" s="93" t="s">
        <v>131</v>
      </c>
      <c r="C213" s="93"/>
      <c r="D213" s="81">
        <f>+D25-C25</f>
        <v>0</v>
      </c>
      <c r="E213" s="96">
        <f>+E25-D25</f>
        <v>0</v>
      </c>
      <c r="F213" s="3"/>
      <c r="G213" s="118"/>
      <c r="H213" s="118"/>
      <c r="I213" s="118"/>
      <c r="J213" s="3"/>
      <c r="K213" s="3"/>
    </row>
    <row r="214" spans="1:11" ht="12.75">
      <c r="A214" s="93"/>
      <c r="B214" s="93" t="s">
        <v>132</v>
      </c>
      <c r="C214" s="93"/>
      <c r="D214" s="81">
        <f>+IF((D27+D28+D29)&gt;(C27+C28+C29),(D27+D28+D29)-(C27+C28+C29),0)</f>
        <v>0</v>
      </c>
      <c r="E214" s="96">
        <f>+IF((E27+E28+E29)&gt;(D27+D28+D29),(E27+E28+E29)-(D27+D28+D29),0)</f>
        <v>0</v>
      </c>
      <c r="F214" s="3"/>
      <c r="G214" s="118"/>
      <c r="H214" s="118"/>
      <c r="I214" s="118"/>
      <c r="J214" s="3"/>
      <c r="K214" s="3"/>
    </row>
    <row r="215" spans="1:11" ht="12.75">
      <c r="A215" s="93"/>
      <c r="B215" s="93" t="s">
        <v>133</v>
      </c>
      <c r="C215" s="93"/>
      <c r="D215" s="81">
        <f>+IF(D9&gt;C9,0,-(D9-C9))</f>
        <v>0</v>
      </c>
      <c r="E215" s="96">
        <f>+IF(E9&gt;D9,0,-(E9-D9))</f>
        <v>0</v>
      </c>
      <c r="F215" s="3"/>
      <c r="G215" s="118"/>
      <c r="H215" s="118"/>
      <c r="I215" s="118"/>
      <c r="J215" s="3"/>
      <c r="K215" s="3"/>
    </row>
    <row r="216" spans="1:11" ht="12.75">
      <c r="A216" s="93"/>
      <c r="B216" s="93" t="s">
        <v>134</v>
      </c>
      <c r="C216" s="93"/>
      <c r="D216" s="81">
        <f>+IF(D30&gt;C30,D30-C30,0)</f>
        <v>0</v>
      </c>
      <c r="E216" s="96">
        <f>+IF(E30&gt;D30,E30-D30,0)</f>
        <v>0</v>
      </c>
      <c r="F216" s="3"/>
      <c r="G216" s="118"/>
      <c r="H216" s="118"/>
      <c r="I216" s="118"/>
      <c r="J216" s="3"/>
      <c r="K216" s="3"/>
    </row>
    <row r="217" spans="1:11" ht="12.75">
      <c r="A217" s="93"/>
      <c r="B217" s="93" t="s">
        <v>135</v>
      </c>
      <c r="C217" s="93"/>
      <c r="D217" s="81">
        <f>+IF((D16+D17-D32)&gt;(C16+C17-C32),0,-((D16+D17-D32)-(C16+C17-C32)))</f>
        <v>0</v>
      </c>
      <c r="E217" s="96">
        <f>+IF((E16+E17-E32)&gt;(D16+D17-D32),0,-((E16+E17-E32)-(D16+D17-D32)))</f>
        <v>0</v>
      </c>
      <c r="F217" s="3"/>
      <c r="G217" s="118"/>
      <c r="H217" s="118"/>
      <c r="I217" s="118"/>
      <c r="J217" s="3"/>
      <c r="K217" s="3"/>
    </row>
    <row r="218" spans="1:11" ht="12.75">
      <c r="A218" s="3"/>
      <c r="B218" s="3"/>
      <c r="D218" s="31"/>
      <c r="E218" s="100"/>
      <c r="F218" s="3"/>
      <c r="G218" s="118"/>
      <c r="H218" s="118"/>
      <c r="I218" s="118"/>
      <c r="J218" s="3"/>
      <c r="K218" s="3"/>
    </row>
    <row r="219" spans="1:11" ht="12.75">
      <c r="A219" s="84" t="s">
        <v>136</v>
      </c>
      <c r="B219" s="85"/>
      <c r="C219" s="99"/>
      <c r="D219" s="92">
        <f>SUM(D220:D224)</f>
        <v>0</v>
      </c>
      <c r="E219" s="95">
        <f>SUM(E220:E224)</f>
        <v>0</v>
      </c>
      <c r="F219" s="3"/>
      <c r="G219" s="118"/>
      <c r="H219" s="118"/>
      <c r="I219" s="118"/>
      <c r="J219" s="3"/>
      <c r="K219" s="3"/>
    </row>
    <row r="220" spans="1:11" ht="12.75">
      <c r="A220" s="93"/>
      <c r="B220" s="93" t="s">
        <v>137</v>
      </c>
      <c r="C220" s="93"/>
      <c r="D220" s="81">
        <f>+IF(SUM(D22:D24)&gt;SUM(C22:C24),0,-(SUM(D22:D24)-SUM(C22:C24)))</f>
        <v>0</v>
      </c>
      <c r="E220" s="96">
        <f>+IF(SUM(E22:E24)&gt;SUM(D22:D24),0,-(SUM(E22:E24)-SUM(D22:D24)))</f>
        <v>0</v>
      </c>
      <c r="F220" s="3"/>
      <c r="G220" s="118"/>
      <c r="H220" s="118"/>
      <c r="I220" s="118"/>
      <c r="J220" s="3"/>
      <c r="K220" s="3"/>
    </row>
    <row r="221" spans="1:11" ht="12.75">
      <c r="A221" s="93"/>
      <c r="B221" s="93" t="s">
        <v>138</v>
      </c>
      <c r="C221" s="93"/>
      <c r="D221" s="81">
        <f>+IF((D27+D28+D29)&gt;(C27+C28+C29),0,-((D27+D28+D29)-(C27+C28+C29)))</f>
        <v>0</v>
      </c>
      <c r="E221" s="96">
        <f>+IF((E27+E28+E29)&gt;(D27+D28+D29),0,-((E27+E28+E29)-(D27+D28+D29)))</f>
        <v>0</v>
      </c>
      <c r="F221" s="3"/>
      <c r="G221" s="118"/>
      <c r="H221" s="118"/>
      <c r="I221" s="118"/>
      <c r="J221" s="3"/>
      <c r="K221" s="3"/>
    </row>
    <row r="222" spans="1:11" ht="12.75">
      <c r="A222" s="93"/>
      <c r="B222" s="93" t="s">
        <v>139</v>
      </c>
      <c r="C222" s="93"/>
      <c r="D222" s="81">
        <f>+IF(D9&gt;C9,(D9-C9),0)</f>
        <v>0</v>
      </c>
      <c r="E222" s="96">
        <f>+IF(E9&gt;D9,(E9-D9),0)</f>
        <v>0</v>
      </c>
      <c r="F222" s="3"/>
      <c r="G222" s="118"/>
      <c r="H222" s="118"/>
      <c r="I222" s="118"/>
      <c r="J222" s="3"/>
      <c r="K222" s="3"/>
    </row>
    <row r="223" spans="1:11" ht="12.75">
      <c r="A223" s="93"/>
      <c r="B223" s="93" t="s">
        <v>140</v>
      </c>
      <c r="C223" s="93"/>
      <c r="D223" s="81">
        <f>+IF(D30&gt;C30,0,-(D30-C30))</f>
        <v>0</v>
      </c>
      <c r="E223" s="96">
        <f>+IF(E30&gt;D30,0,-(E30-D30))</f>
        <v>0</v>
      </c>
      <c r="F223" s="3"/>
      <c r="G223" s="118"/>
      <c r="H223" s="118"/>
      <c r="I223" s="118"/>
      <c r="J223" s="3"/>
      <c r="K223" s="3"/>
    </row>
    <row r="224" spans="1:11" ht="12.75">
      <c r="A224" s="93"/>
      <c r="B224" s="93" t="s">
        <v>141</v>
      </c>
      <c r="C224" s="93"/>
      <c r="D224" s="81">
        <f>+IF((D16+D17-D32)&gt;(C16+C17-C32),((D16+D17-D32)-(C16+C17-C32)),0)</f>
        <v>0</v>
      </c>
      <c r="E224" s="96">
        <f>+IF((E16+E17-E32)&gt;(D16+D17-D32),((E16+E17-E32)-(D16+D17-D32)),0)</f>
        <v>0</v>
      </c>
      <c r="F224" s="3"/>
      <c r="G224" s="118"/>
      <c r="H224" s="118"/>
      <c r="I224" s="118"/>
      <c r="J224" s="3"/>
      <c r="K224" s="3"/>
    </row>
    <row r="225" spans="1:11" ht="12.75">
      <c r="A225" s="3"/>
      <c r="B225" s="3"/>
      <c r="F225" s="119"/>
      <c r="G225" s="118"/>
      <c r="H225" s="118"/>
      <c r="I225" s="118"/>
      <c r="J225" s="3"/>
      <c r="K225" s="3"/>
    </row>
  </sheetData>
  <sheetProtection password="DCE7" sheet="1" objects="1" scenarios="1"/>
  <mergeCells count="9">
    <mergeCell ref="C121:E121"/>
    <mergeCell ref="C113:E113"/>
    <mergeCell ref="C114:E114"/>
    <mergeCell ref="C115:E115"/>
    <mergeCell ref="C116:E116"/>
    <mergeCell ref="C117:E117"/>
    <mergeCell ref="C118:E118"/>
    <mergeCell ref="C119:E119"/>
    <mergeCell ref="C120:E120"/>
  </mergeCells>
  <printOptions/>
  <pageMargins left="0.75" right="0.75" top="1" bottom="1" header="0.5" footer="0.5"/>
  <pageSetup blackAndWhite="1" horizontalDpi="600" verticalDpi="600" orientation="portrait" paperSize="9" scale="91" r:id="rId1"/>
  <rowBreaks count="4" manualBreakCount="4">
    <brk id="37" max="4" man="1"/>
    <brk id="73" max="4" man="1"/>
    <brk id="122" max="4" man="1"/>
    <brk id="174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Program Meridionale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Vittorio</dc:creator>
  <cp:keywords/>
  <dc:description/>
  <cp:lastModifiedBy>Amministratore</cp:lastModifiedBy>
  <cp:lastPrinted>2003-01-28T09:24:50Z</cp:lastPrinted>
  <dcterms:created xsi:type="dcterms:W3CDTF">2003-01-18T16:38:54Z</dcterms:created>
  <dcterms:modified xsi:type="dcterms:W3CDTF">2004-11-29T13:07:45Z</dcterms:modified>
  <cp:category/>
  <cp:version/>
  <cp:contentType/>
  <cp:contentStatus/>
</cp:coreProperties>
</file>